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240" yWindow="180" windowWidth="12120" windowHeight="9036"/>
  </bookViews>
  <sheets>
    <sheet name="A" sheetId="1" r:id="rId1"/>
  </sheets>
  <definedNames>
    <definedName name="_xlnm.Print_Area" localSheetId="0">A!$A$1:$H$305</definedName>
  </definedNames>
  <calcPr calcId="145621"/>
</workbook>
</file>

<file path=xl/calcChain.xml><?xml version="1.0" encoding="utf-8"?>
<calcChain xmlns="http://schemas.openxmlformats.org/spreadsheetml/2006/main">
  <c r="B256" i="1" l="1"/>
  <c r="B214" i="1"/>
  <c r="B173" i="1"/>
  <c r="B131" i="1"/>
  <c r="B280" i="1"/>
  <c r="B279" i="1"/>
  <c r="B263" i="1"/>
  <c r="B262" i="1"/>
  <c r="B261" i="1"/>
  <c r="G131" i="1"/>
  <c r="H232" i="1" l="1"/>
  <c r="F232" i="1"/>
  <c r="H192" i="1"/>
  <c r="F192" i="1"/>
  <c r="H151" i="1"/>
  <c r="F151" i="1"/>
  <c r="H106" i="1"/>
  <c r="F106" i="1"/>
  <c r="H65" i="1"/>
  <c r="F65" i="1"/>
  <c r="H24" i="1"/>
  <c r="F24" i="1"/>
  <c r="H247" i="1"/>
  <c r="F247" i="1"/>
  <c r="D247" i="1"/>
  <c r="H240" i="1"/>
  <c r="F240" i="1"/>
  <c r="D240" i="1"/>
  <c r="H236" i="1"/>
  <c r="F236" i="1"/>
  <c r="D236" i="1"/>
  <c r="H234" i="1"/>
  <c r="F234" i="1"/>
  <c r="D234" i="1"/>
  <c r="D232" i="1"/>
  <c r="H224" i="1"/>
  <c r="F224" i="1"/>
  <c r="D224" i="1"/>
  <c r="H220" i="1"/>
  <c r="F220" i="1"/>
  <c r="D220" i="1"/>
  <c r="H207" i="1"/>
  <c r="F207" i="1"/>
  <c r="D207" i="1"/>
  <c r="H200" i="1"/>
  <c r="F200" i="1"/>
  <c r="D200" i="1"/>
  <c r="H196" i="1"/>
  <c r="F196" i="1"/>
  <c r="D196" i="1"/>
  <c r="H194" i="1"/>
  <c r="F194" i="1"/>
  <c r="D194" i="1"/>
  <c r="D192" i="1"/>
  <c r="H184" i="1"/>
  <c r="F184" i="1"/>
  <c r="D184" i="1"/>
  <c r="H180" i="1"/>
  <c r="F180" i="1"/>
  <c r="D180" i="1"/>
  <c r="H166" i="1"/>
  <c r="F166" i="1"/>
  <c r="D166" i="1"/>
  <c r="H159" i="1"/>
  <c r="F159" i="1"/>
  <c r="D159" i="1"/>
  <c r="H155" i="1"/>
  <c r="F155" i="1"/>
  <c r="D155" i="1"/>
  <c r="H153" i="1"/>
  <c r="F153" i="1"/>
  <c r="D153" i="1"/>
  <c r="H143" i="1"/>
  <c r="F143" i="1"/>
  <c r="D143" i="1"/>
  <c r="H139" i="1"/>
  <c r="F139" i="1"/>
  <c r="D139" i="1"/>
  <c r="H121" i="1"/>
  <c r="F121" i="1"/>
  <c r="D121" i="1"/>
  <c r="H114" i="1"/>
  <c r="F114" i="1"/>
  <c r="D114" i="1"/>
  <c r="H110" i="1"/>
  <c r="F110" i="1"/>
  <c r="D110" i="1"/>
  <c r="H108" i="1"/>
  <c r="F108" i="1"/>
  <c r="D108" i="1"/>
  <c r="D106" i="1"/>
  <c r="H98" i="1"/>
  <c r="F98" i="1"/>
  <c r="D98" i="1"/>
  <c r="H94" i="1"/>
  <c r="F94" i="1"/>
  <c r="D94" i="1"/>
  <c r="H80" i="1"/>
  <c r="F80" i="1"/>
  <c r="D80" i="1"/>
  <c r="H73" i="1"/>
  <c r="F73" i="1"/>
  <c r="D73" i="1"/>
  <c r="H69" i="1"/>
  <c r="F69" i="1"/>
  <c r="D69" i="1"/>
  <c r="H67" i="1"/>
  <c r="F67" i="1"/>
  <c r="D67" i="1"/>
  <c r="D65" i="1"/>
  <c r="H57" i="1"/>
  <c r="F57" i="1"/>
  <c r="D57" i="1"/>
  <c r="H53" i="1"/>
  <c r="F53" i="1"/>
  <c r="D53" i="1"/>
  <c r="H39" i="1"/>
  <c r="H32" i="1"/>
  <c r="H28" i="1"/>
  <c r="H26" i="1"/>
  <c r="H16" i="1"/>
  <c r="H12" i="1"/>
  <c r="F39" i="1"/>
  <c r="F32" i="1"/>
  <c r="F28" i="1"/>
  <c r="F26" i="1"/>
  <c r="F16" i="1"/>
  <c r="F12" i="1"/>
  <c r="H250" i="1"/>
  <c r="F250" i="1"/>
  <c r="C285" i="1" s="1"/>
  <c r="D250" i="1"/>
  <c r="K232" i="1"/>
  <c r="J232" i="1"/>
  <c r="I232" i="1"/>
  <c r="K228" i="1"/>
  <c r="J228" i="1"/>
  <c r="I228" i="1"/>
  <c r="H210" i="1"/>
  <c r="C283" i="1" s="1"/>
  <c r="F210" i="1"/>
  <c r="D210" i="1"/>
  <c r="C281" i="1" s="1"/>
  <c r="K192" i="1"/>
  <c r="J192" i="1"/>
  <c r="I192" i="1"/>
  <c r="K188" i="1"/>
  <c r="J188" i="1"/>
  <c r="I188" i="1"/>
  <c r="H169" i="1"/>
  <c r="F169" i="1"/>
  <c r="C279" i="1" s="1"/>
  <c r="K151" i="1"/>
  <c r="J151" i="1"/>
  <c r="I151" i="1"/>
  <c r="K147" i="1"/>
  <c r="J147" i="1"/>
  <c r="I147" i="1"/>
  <c r="D151" i="1" s="1"/>
  <c r="H124" i="1"/>
  <c r="F124" i="1"/>
  <c r="D124" i="1"/>
  <c r="K106" i="1"/>
  <c r="J106" i="1"/>
  <c r="I106" i="1"/>
  <c r="K102" i="1"/>
  <c r="J102" i="1"/>
  <c r="I102" i="1"/>
  <c r="H83" i="1"/>
  <c r="F83" i="1"/>
  <c r="D83" i="1"/>
  <c r="K65" i="1"/>
  <c r="J65" i="1"/>
  <c r="I65" i="1"/>
  <c r="K61" i="1"/>
  <c r="J61" i="1"/>
  <c r="I61" i="1"/>
  <c r="K20" i="1"/>
  <c r="J20" i="1"/>
  <c r="I20" i="1"/>
  <c r="F42" i="1"/>
  <c r="C262" i="1" s="1"/>
  <c r="D26" i="1"/>
  <c r="D32" i="1"/>
  <c r="D12" i="1"/>
  <c r="I24" i="1"/>
  <c r="D24" i="1"/>
  <c r="D28" i="1"/>
  <c r="D39" i="1"/>
  <c r="D16" i="1"/>
  <c r="E286" i="1"/>
  <c r="D286" i="1"/>
  <c r="C286" i="1"/>
  <c r="A286" i="1"/>
  <c r="E285" i="1"/>
  <c r="D285" i="1"/>
  <c r="A285" i="1"/>
  <c r="E284" i="1"/>
  <c r="D284" i="1"/>
  <c r="C284" i="1"/>
  <c r="A284" i="1"/>
  <c r="E283" i="1"/>
  <c r="D283" i="1"/>
  <c r="A283" i="1"/>
  <c r="E282" i="1"/>
  <c r="D282" i="1"/>
  <c r="C282" i="1"/>
  <c r="A282" i="1"/>
  <c r="E281" i="1"/>
  <c r="D281" i="1"/>
  <c r="A281" i="1"/>
  <c r="D280" i="1"/>
  <c r="C280" i="1"/>
  <c r="D279" i="1"/>
  <c r="B278" i="1"/>
  <c r="D278" i="1" s="1"/>
  <c r="E269" i="1"/>
  <c r="D269" i="1"/>
  <c r="C269" i="1"/>
  <c r="A269" i="1"/>
  <c r="E268" i="1"/>
  <c r="D268" i="1"/>
  <c r="C268" i="1"/>
  <c r="A268" i="1"/>
  <c r="E267" i="1"/>
  <c r="D267" i="1"/>
  <c r="C267" i="1"/>
  <c r="A267" i="1"/>
  <c r="E266" i="1"/>
  <c r="D266" i="1"/>
  <c r="C266" i="1"/>
  <c r="A266" i="1"/>
  <c r="E265" i="1"/>
  <c r="D265" i="1"/>
  <c r="C265" i="1"/>
  <c r="A265" i="1"/>
  <c r="E264" i="1"/>
  <c r="D264" i="1"/>
  <c r="C264" i="1"/>
  <c r="A264" i="1"/>
  <c r="D263" i="1"/>
  <c r="D262" i="1"/>
  <c r="D261" i="1"/>
  <c r="B257" i="1"/>
  <c r="H133" i="1"/>
  <c r="H132" i="1"/>
  <c r="B132" i="1"/>
  <c r="B86" i="1"/>
  <c r="B46" i="1"/>
  <c r="K24" i="1"/>
  <c r="J24" i="1"/>
  <c r="E280" i="1" l="1"/>
  <c r="E279" i="1"/>
  <c r="E262" i="1"/>
  <c r="E263" i="1"/>
  <c r="D169" i="1"/>
  <c r="C278" i="1" s="1"/>
  <c r="H42" i="1"/>
  <c r="C263" i="1" s="1"/>
  <c r="D42" i="1"/>
  <c r="C261" i="1" s="1"/>
  <c r="E288" i="1" l="1"/>
  <c r="E295" i="1" s="1"/>
  <c r="E272" i="1"/>
  <c r="E302" i="1" s="1"/>
  <c r="E289" i="1"/>
  <c r="E303" i="1" s="1"/>
  <c r="E271" i="1"/>
  <c r="E294" i="1" s="1"/>
  <c r="E296" i="1" l="1"/>
  <c r="E304" i="1"/>
</calcChain>
</file>

<file path=xl/sharedStrings.xml><?xml version="1.0" encoding="utf-8"?>
<sst xmlns="http://schemas.openxmlformats.org/spreadsheetml/2006/main" count="499" uniqueCount="72">
  <si>
    <t>COMMUNITY HABITAT SUITABILITY MODEL</t>
  </si>
  <si>
    <t>Fresh Swamp</t>
  </si>
  <si>
    <t>Project.......</t>
  </si>
  <si>
    <t>Acres:</t>
  </si>
  <si>
    <t xml:space="preserve">Condition:  Future With Project </t>
  </si>
  <si>
    <t>TY 0</t>
  </si>
  <si>
    <t>TY 1</t>
  </si>
  <si>
    <t>TY</t>
  </si>
  <si>
    <t>Variable</t>
  </si>
  <si>
    <t>Class/Value</t>
  </si>
  <si>
    <t>SI</t>
  </si>
  <si>
    <t>V1</t>
  </si>
  <si>
    <t>Stand Structure</t>
  </si>
  <si>
    <t>% Cover</t>
  </si>
  <si>
    <t>Overstory</t>
  </si>
  <si>
    <t>Scrub shrub</t>
  </si>
  <si>
    <t>Herbaceous</t>
  </si>
  <si>
    <t>V2</t>
  </si>
  <si>
    <t>Maturity</t>
  </si>
  <si>
    <t>Age</t>
  </si>
  <si>
    <t xml:space="preserve">(input age </t>
  </si>
  <si>
    <t xml:space="preserve">or </t>
  </si>
  <si>
    <t>Cypress %</t>
  </si>
  <si>
    <t>species</t>
  </si>
  <si>
    <t>Cypress dbh</t>
  </si>
  <si>
    <t>composition</t>
  </si>
  <si>
    <t>and</t>
  </si>
  <si>
    <t>Tupelo et al. %</t>
  </si>
  <si>
    <t>dbh)</t>
  </si>
  <si>
    <t>Tupelo et al dbh</t>
  </si>
  <si>
    <t>Class</t>
  </si>
  <si>
    <t>V3</t>
  </si>
  <si>
    <t>Hyrology</t>
  </si>
  <si>
    <t>V4</t>
  </si>
  <si>
    <t>Forest Size</t>
  </si>
  <si>
    <t>Surrounding</t>
  </si>
  <si>
    <t>V5</t>
  </si>
  <si>
    <t>Land Use</t>
  </si>
  <si>
    <t>Forest / marsh</t>
  </si>
  <si>
    <t>Abandoned Ag</t>
  </si>
  <si>
    <t>Pasture / Hay</t>
  </si>
  <si>
    <t>Active Ag</t>
  </si>
  <si>
    <t>Development</t>
  </si>
  <si>
    <t>Disturbance</t>
  </si>
  <si>
    <t>V6</t>
  </si>
  <si>
    <t>Type</t>
  </si>
  <si>
    <t>Distance</t>
  </si>
  <si>
    <t xml:space="preserve">       HSI       =</t>
  </si>
  <si>
    <t>FWP</t>
  </si>
  <si>
    <t xml:space="preserve">Condition:  Future Without Project </t>
  </si>
  <si>
    <t>FWOP</t>
  </si>
  <si>
    <t>AAHU CALCULATION, Fresh Swamp</t>
  </si>
  <si>
    <t>Project:</t>
  </si>
  <si>
    <t>Future With Project</t>
  </si>
  <si>
    <t>Total</t>
  </si>
  <si>
    <t>Cummulative</t>
  </si>
  <si>
    <t>Acres</t>
  </si>
  <si>
    <t>x   HSI</t>
  </si>
  <si>
    <t>HUs</t>
  </si>
  <si>
    <t>CHUs  =</t>
  </si>
  <si>
    <t>AAHUs =</t>
  </si>
  <si>
    <t>Future Without Project</t>
  </si>
  <si>
    <t>NET CHANGE IN CHUs DUE TO PROJECT</t>
  </si>
  <si>
    <t>A.  Future With Project CHUs       =</t>
  </si>
  <si>
    <t>B.  Future Without Project CHUs    =</t>
  </si>
  <si>
    <t>Net Change (FWP - FWOP)  =</t>
  </si>
  <si>
    <t>NET CHANGE IN AAHU'S DUE TO PROJECT</t>
  </si>
  <si>
    <t>A.  Future With Project AAHUs       =</t>
  </si>
  <si>
    <t>B.  Future Without Project AAHUs    =</t>
  </si>
  <si>
    <t>Values  %</t>
  </si>
  <si>
    <t>TY 50</t>
  </si>
  <si>
    <t>P # - Applicant Name - IMPACTS or BENEFITS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</si>
</sst>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_)"/>
    <numFmt numFmtId="165" formatCode="0_)"/>
    <numFmt numFmtId="166" formatCode="0.000000_)"/>
  </numFmts>
  <fonts count="20">
    <font>
      <sz val="12"/>
      <name val="SWISS"/>
    </font>
    <font>
      <b/>
      <sz val="22"/>
      <name val="SWISS"/>
    </font>
    <font>
      <b/>
      <sz val="18"/>
      <name val="SWISS"/>
    </font>
    <font>
      <sz val="10"/>
      <color indexed="12"/>
      <name val="Courier"/>
      <family val="3"/>
    </font>
    <font>
      <sz val="14"/>
      <name val="SWISS"/>
    </font>
    <font>
      <sz val="14"/>
      <color indexed="14"/>
      <name val="SWISS"/>
    </font>
    <font>
      <b/>
      <sz val="14"/>
      <name val="SWISS"/>
    </font>
    <font>
      <b/>
      <sz val="14"/>
      <color indexed="12"/>
      <name val="SWISS"/>
    </font>
    <font>
      <b/>
      <sz val="12"/>
      <name val="SWISS"/>
    </font>
    <font>
      <sz val="12"/>
      <color indexed="12"/>
      <name val="SWISS"/>
    </font>
    <font>
      <sz val="12"/>
      <color indexed="10"/>
      <name val="SWISS"/>
    </font>
    <font>
      <sz val="10"/>
      <color indexed="12"/>
      <name val="DUTCH"/>
    </font>
    <font>
      <b/>
      <sz val="12"/>
      <color indexed="10"/>
      <name val="SWISS"/>
    </font>
    <font>
      <b/>
      <sz val="24"/>
      <name val="SWISS"/>
    </font>
    <font>
      <sz val="10"/>
      <color indexed="8"/>
      <name val="Arial"/>
      <family val="2"/>
    </font>
    <font>
      <sz val="12"/>
      <color indexed="12"/>
      <name val="Arial"/>
      <family val="2"/>
    </font>
    <font>
      <sz val="12"/>
      <color indexed="10"/>
      <name val="Arial"/>
      <family val="2"/>
    </font>
    <font>
      <sz val="12"/>
      <name val="Arial"/>
      <family val="2"/>
    </font>
    <font>
      <b/>
      <sz val="14"/>
      <color indexed="12"/>
      <name val="Arial"/>
      <family val="2"/>
    </font>
    <font>
      <sz val="14"/>
      <color rgb="FFFF00FF"/>
      <name val="Arial"/>
      <family val="2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156">
    <xf numFmtId="0" fontId="0" fillId="0" borderId="0" xfId="0"/>
    <xf numFmtId="0" fontId="0" fillId="0" borderId="0" xfId="0" applyProtection="1"/>
    <xf numFmtId="0" fontId="1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0" fontId="2" fillId="0" borderId="0" xfId="0" applyFont="1" applyAlignment="1" applyProtection="1">
      <alignment horizontal="centerContinuous"/>
    </xf>
    <xf numFmtId="0" fontId="4" fillId="0" borderId="0" xfId="0" applyFont="1" applyProtection="1"/>
    <xf numFmtId="0" fontId="5" fillId="0" borderId="0" xfId="0" applyFont="1" applyProtection="1">
      <protection locked="0"/>
    </xf>
    <xf numFmtId="0" fontId="0" fillId="0" borderId="1" xfId="0" applyBorder="1" applyProtection="1"/>
    <xf numFmtId="0" fontId="6" fillId="0" borderId="2" xfId="0" applyFont="1" applyBorder="1" applyProtection="1"/>
    <xf numFmtId="0" fontId="7" fillId="0" borderId="3" xfId="0" applyFont="1" applyBorder="1" applyProtection="1">
      <protection locked="0"/>
    </xf>
    <xf numFmtId="0" fontId="8" fillId="0" borderId="4" xfId="0" applyFont="1" applyBorder="1" applyProtection="1"/>
    <xf numFmtId="164" fontId="0" fillId="0" borderId="0" xfId="0" applyNumberFormat="1" applyProtection="1"/>
    <xf numFmtId="0" fontId="0" fillId="0" borderId="5" xfId="0" applyBorder="1" applyProtection="1"/>
    <xf numFmtId="0" fontId="9" fillId="0" borderId="6" xfId="0" applyFont="1" applyBorder="1" applyProtection="1"/>
    <xf numFmtId="0" fontId="0" fillId="0" borderId="6" xfId="0" applyBorder="1" applyProtection="1"/>
    <xf numFmtId="164" fontId="10" fillId="0" borderId="6" xfId="0" applyNumberFormat="1" applyFont="1" applyBorder="1" applyProtection="1"/>
    <xf numFmtId="0" fontId="9" fillId="0" borderId="6" xfId="0" applyFont="1" applyBorder="1" applyProtection="1">
      <protection locked="0"/>
    </xf>
    <xf numFmtId="0" fontId="10" fillId="0" borderId="6" xfId="0" applyFont="1" applyBorder="1" applyProtection="1"/>
    <xf numFmtId="0" fontId="0" fillId="0" borderId="7" xfId="0" applyBorder="1" applyProtection="1"/>
    <xf numFmtId="0" fontId="9" fillId="0" borderId="8" xfId="0" applyFont="1" applyBorder="1" applyProtection="1">
      <protection locked="0"/>
    </xf>
    <xf numFmtId="0" fontId="10" fillId="0" borderId="8" xfId="0" applyFont="1" applyBorder="1" applyProtection="1"/>
    <xf numFmtId="0" fontId="11" fillId="0" borderId="6" xfId="0" applyFont="1" applyBorder="1" applyProtection="1"/>
    <xf numFmtId="0" fontId="11" fillId="0" borderId="8" xfId="0" applyFont="1" applyBorder="1" applyProtection="1"/>
    <xf numFmtId="0" fontId="3" fillId="0" borderId="8" xfId="0" applyFont="1" applyBorder="1" applyProtection="1">
      <protection locked="0"/>
    </xf>
    <xf numFmtId="165" fontId="3" fillId="0" borderId="6" xfId="0" applyNumberFormat="1" applyFont="1" applyBorder="1" applyProtection="1">
      <protection locked="0"/>
    </xf>
    <xf numFmtId="0" fontId="0" fillId="0" borderId="8" xfId="0" applyBorder="1" applyProtection="1"/>
    <xf numFmtId="0" fontId="0" fillId="0" borderId="9" xfId="0" applyBorder="1" applyProtection="1"/>
    <xf numFmtId="0" fontId="0" fillId="0" borderId="10" xfId="0" applyBorder="1" applyProtection="1"/>
    <xf numFmtId="0" fontId="9" fillId="0" borderId="11" xfId="0" applyFont="1" applyBorder="1" applyProtection="1"/>
    <xf numFmtId="0" fontId="0" fillId="0" borderId="11" xfId="0" applyBorder="1" applyProtection="1"/>
    <xf numFmtId="0" fontId="0" fillId="0" borderId="12" xfId="0" applyBorder="1" applyProtection="1"/>
    <xf numFmtId="0" fontId="9" fillId="0" borderId="11" xfId="0" applyFont="1" applyBorder="1" applyProtection="1">
      <protection locked="0"/>
    </xf>
    <xf numFmtId="164" fontId="10" fillId="0" borderId="12" xfId="0" applyNumberFormat="1" applyFont="1" applyBorder="1" applyProtection="1"/>
    <xf numFmtId="0" fontId="0" fillId="0" borderId="13" xfId="0" applyBorder="1" applyProtection="1"/>
    <xf numFmtId="0" fontId="9" fillId="0" borderId="14" xfId="0" applyFont="1" applyBorder="1" applyProtection="1">
      <protection locked="0"/>
    </xf>
    <xf numFmtId="0" fontId="0" fillId="0" borderId="14" xfId="0" applyBorder="1" applyProtection="1"/>
    <xf numFmtId="0" fontId="0" fillId="0" borderId="15" xfId="0" applyBorder="1" applyProtection="1"/>
    <xf numFmtId="0" fontId="12" fillId="0" borderId="13" xfId="0" applyFont="1" applyBorder="1" applyProtection="1"/>
    <xf numFmtId="164" fontId="10" fillId="0" borderId="0" xfId="0" applyNumberFormat="1" applyFont="1" applyProtection="1"/>
    <xf numFmtId="0" fontId="10" fillId="0" borderId="0" xfId="0" applyFont="1" applyProtection="1"/>
    <xf numFmtId="0" fontId="5" fillId="0" borderId="0" xfId="0" applyFont="1" applyProtection="1"/>
    <xf numFmtId="0" fontId="7" fillId="0" borderId="2" xfId="0" applyFont="1" applyBorder="1" applyProtection="1">
      <protection locked="0"/>
    </xf>
    <xf numFmtId="0" fontId="0" fillId="0" borderId="2" xfId="0" applyBorder="1" applyProtection="1"/>
    <xf numFmtId="0" fontId="0" fillId="0" borderId="3" xfId="0" applyBorder="1" applyProtection="1"/>
    <xf numFmtId="0" fontId="0" fillId="0" borderId="16" xfId="0" applyBorder="1" applyProtection="1"/>
    <xf numFmtId="0" fontId="9" fillId="0" borderId="3" xfId="0" applyFont="1" applyBorder="1" applyProtection="1">
      <protection locked="0"/>
    </xf>
    <xf numFmtId="0" fontId="0" fillId="0" borderId="17" xfId="0" applyBorder="1" applyProtection="1"/>
    <xf numFmtId="0" fontId="9" fillId="0" borderId="17" xfId="0" applyFont="1" applyBorder="1" applyProtection="1"/>
    <xf numFmtId="0" fontId="11" fillId="0" borderId="17" xfId="0" applyFont="1" applyBorder="1" applyProtection="1"/>
    <xf numFmtId="0" fontId="11" fillId="0" borderId="18" xfId="0" applyFont="1" applyBorder="1" applyProtection="1"/>
    <xf numFmtId="0" fontId="0" fillId="0" borderId="19" xfId="0" applyBorder="1" applyProtection="1"/>
    <xf numFmtId="0" fontId="10" fillId="0" borderId="12" xfId="0" applyFont="1" applyBorder="1" applyProtection="1"/>
    <xf numFmtId="0" fontId="0" fillId="0" borderId="20" xfId="0" applyBorder="1" applyProtection="1"/>
    <xf numFmtId="0" fontId="10" fillId="0" borderId="21" xfId="0" applyFont="1" applyBorder="1" applyProtection="1"/>
    <xf numFmtId="0" fontId="11" fillId="0" borderId="11" xfId="0" applyFont="1" applyBorder="1" applyProtection="1"/>
    <xf numFmtId="0" fontId="11" fillId="0" borderId="22" xfId="0" applyFont="1" applyBorder="1" applyProtection="1"/>
    <xf numFmtId="0" fontId="9" fillId="0" borderId="18" xfId="0" applyFont="1" applyBorder="1" applyProtection="1">
      <protection locked="0"/>
    </xf>
    <xf numFmtId="0" fontId="0" fillId="0" borderId="21" xfId="0" applyBorder="1" applyProtection="1"/>
    <xf numFmtId="0" fontId="9" fillId="0" borderId="17" xfId="0" applyFont="1" applyBorder="1" applyProtection="1">
      <protection locked="0"/>
    </xf>
    <xf numFmtId="0" fontId="0" fillId="0" borderId="23" xfId="0" applyBorder="1" applyProtection="1"/>
    <xf numFmtId="166" fontId="0" fillId="0" borderId="0" xfId="0" applyNumberFormat="1" applyProtection="1"/>
    <xf numFmtId="0" fontId="0" fillId="0" borderId="4" xfId="0" applyBorder="1" applyProtection="1"/>
    <xf numFmtId="0" fontId="13" fillId="0" borderId="24" xfId="0" applyFont="1" applyBorder="1" applyProtection="1"/>
    <xf numFmtId="0" fontId="0" fillId="0" borderId="24" xfId="0" applyBorder="1" applyProtection="1"/>
    <xf numFmtId="0" fontId="6" fillId="0" borderId="0" xfId="0" applyFont="1" applyProtection="1"/>
    <xf numFmtId="0" fontId="5" fillId="0" borderId="4" xfId="0" applyFont="1" applyBorder="1" applyProtection="1"/>
    <xf numFmtId="0" fontId="8" fillId="0" borderId="25" xfId="0" applyFont="1" applyBorder="1" applyProtection="1"/>
    <xf numFmtId="0" fontId="8" fillId="0" borderId="3" xfId="0" applyFont="1" applyBorder="1" applyProtection="1"/>
    <xf numFmtId="0" fontId="8" fillId="0" borderId="0" xfId="0" applyFont="1" applyProtection="1"/>
    <xf numFmtId="164" fontId="0" fillId="0" borderId="8" xfId="0" applyNumberFormat="1" applyBorder="1" applyProtection="1"/>
    <xf numFmtId="164" fontId="0" fillId="0" borderId="9" xfId="0" applyNumberFormat="1" applyBorder="1" applyProtection="1"/>
    <xf numFmtId="165" fontId="12" fillId="0" borderId="7" xfId="0" applyNumberFormat="1" applyFont="1" applyBorder="1" applyProtection="1"/>
    <xf numFmtId="165" fontId="12" fillId="0" borderId="23" xfId="0" applyNumberFormat="1" applyFont="1" applyBorder="1" applyProtection="1"/>
    <xf numFmtId="0" fontId="3" fillId="0" borderId="26" xfId="0" applyFont="1" applyBorder="1" applyProtection="1">
      <protection locked="0"/>
    </xf>
    <xf numFmtId="164" fontId="0" fillId="0" borderId="26" xfId="0" applyNumberFormat="1" applyBorder="1" applyProtection="1"/>
    <xf numFmtId="164" fontId="0" fillId="0" borderId="27" xfId="0" applyNumberFormat="1" applyBorder="1" applyProtection="1"/>
    <xf numFmtId="0" fontId="0" fillId="0" borderId="28" xfId="0" applyBorder="1" applyProtection="1"/>
    <xf numFmtId="164" fontId="8" fillId="0" borderId="27" xfId="0" applyNumberFormat="1" applyFont="1" applyBorder="1" applyProtection="1"/>
    <xf numFmtId="0" fontId="0" fillId="0" borderId="29" xfId="0" applyBorder="1" applyProtection="1"/>
    <xf numFmtId="0" fontId="0" fillId="0" borderId="30" xfId="0" applyBorder="1" applyProtection="1"/>
    <xf numFmtId="164" fontId="0" fillId="0" borderId="31" xfId="0" applyNumberFormat="1" applyBorder="1" applyProtection="1"/>
    <xf numFmtId="0" fontId="0" fillId="0" borderId="32" xfId="0" applyBorder="1" applyProtection="1"/>
    <xf numFmtId="164" fontId="0" fillId="0" borderId="12" xfId="0" applyNumberFormat="1" applyBorder="1" applyProtection="1"/>
    <xf numFmtId="0" fontId="10" fillId="0" borderId="13" xfId="0" applyFont="1" applyBorder="1" applyProtection="1"/>
    <xf numFmtId="164" fontId="12" fillId="0" borderId="33" xfId="0" applyNumberFormat="1" applyFont="1" applyBorder="1" applyProtection="1"/>
    <xf numFmtId="164" fontId="0" fillId="0" borderId="21" xfId="0" applyNumberFormat="1" applyBorder="1" applyProtection="1"/>
    <xf numFmtId="0" fontId="6" fillId="0" borderId="25" xfId="0" applyFont="1" applyBorder="1" applyAlignment="1" applyProtection="1">
      <alignment horizontal="right"/>
    </xf>
    <xf numFmtId="0" fontId="8" fillId="0" borderId="16" xfId="0" applyFont="1" applyBorder="1" applyAlignment="1" applyProtection="1">
      <alignment horizontal="center"/>
    </xf>
    <xf numFmtId="0" fontId="8" fillId="0" borderId="13" xfId="0" applyFont="1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9" fillId="0" borderId="6" xfId="0" applyFont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9" fillId="0" borderId="8" xfId="0" applyFont="1" applyBorder="1" applyAlignment="1" applyProtection="1">
      <alignment horizontal="center"/>
    </xf>
    <xf numFmtId="0" fontId="11" fillId="0" borderId="6" xfId="0" applyFont="1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9" fillId="0" borderId="11" xfId="0" applyFont="1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9" fillId="0" borderId="14" xfId="0" applyFont="1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0" fontId="9" fillId="0" borderId="17" xfId="0" applyFont="1" applyBorder="1" applyAlignment="1" applyProtection="1">
      <alignment horizontal="center"/>
    </xf>
    <xf numFmtId="0" fontId="11" fillId="0" borderId="17" xfId="0" applyFont="1" applyBorder="1" applyAlignment="1" applyProtection="1">
      <alignment horizontal="center"/>
    </xf>
    <xf numFmtId="0" fontId="8" fillId="0" borderId="23" xfId="0" applyFont="1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0" fillId="0" borderId="16" xfId="0" applyBorder="1" applyAlignment="1" applyProtection="1">
      <alignment horizontal="center"/>
    </xf>
    <xf numFmtId="0" fontId="9" fillId="0" borderId="22" xfId="0" applyFont="1" applyBorder="1" applyAlignment="1" applyProtection="1">
      <alignment horizontal="center"/>
    </xf>
    <xf numFmtId="0" fontId="11" fillId="0" borderId="11" xfId="0" applyFont="1" applyBorder="1" applyAlignment="1" applyProtection="1">
      <alignment horizontal="center"/>
    </xf>
    <xf numFmtId="0" fontId="9" fillId="0" borderId="18" xfId="0" applyFont="1" applyBorder="1" applyAlignment="1" applyProtection="1">
      <alignment horizontal="center"/>
    </xf>
    <xf numFmtId="0" fontId="9" fillId="0" borderId="34" xfId="0" applyFont="1" applyBorder="1" applyAlignment="1" applyProtection="1">
      <alignment horizontal="center"/>
    </xf>
    <xf numFmtId="0" fontId="8" fillId="0" borderId="1" xfId="0" applyFont="1" applyBorder="1" applyAlignment="1" applyProtection="1">
      <alignment horizontal="center"/>
    </xf>
    <xf numFmtId="0" fontId="8" fillId="0" borderId="28" xfId="0" applyFont="1" applyBorder="1" applyAlignment="1" applyProtection="1">
      <alignment horizontal="center"/>
    </xf>
    <xf numFmtId="0" fontId="8" fillId="0" borderId="27" xfId="0" applyFont="1" applyBorder="1" applyAlignment="1" applyProtection="1">
      <alignment horizontal="center"/>
    </xf>
    <xf numFmtId="0" fontId="8" fillId="0" borderId="2" xfId="0" applyFont="1" applyBorder="1" applyAlignment="1" applyProtection="1">
      <alignment horizontal="center"/>
    </xf>
    <xf numFmtId="166" fontId="8" fillId="0" borderId="16" xfId="0" applyNumberFormat="1" applyFont="1" applyBorder="1" applyAlignment="1" applyProtection="1">
      <alignment horizontal="center"/>
    </xf>
    <xf numFmtId="166" fontId="8" fillId="0" borderId="27" xfId="0" applyNumberFormat="1" applyFont="1" applyBorder="1" applyAlignment="1" applyProtection="1">
      <alignment horizontal="center"/>
    </xf>
    <xf numFmtId="0" fontId="8" fillId="0" borderId="35" xfId="0" applyFont="1" applyBorder="1" applyAlignment="1" applyProtection="1">
      <alignment horizontal="center"/>
    </xf>
    <xf numFmtId="166" fontId="8" fillId="0" borderId="13" xfId="0" applyNumberFormat="1" applyFont="1" applyBorder="1" applyAlignment="1" applyProtection="1">
      <alignment horizontal="center"/>
    </xf>
    <xf numFmtId="166" fontId="8" fillId="0" borderId="13" xfId="0" applyNumberFormat="1" applyFont="1" applyBorder="1" applyAlignment="1" applyProtection="1">
      <alignment horizontal="right"/>
    </xf>
    <xf numFmtId="0" fontId="8" fillId="0" borderId="13" xfId="0" applyFont="1" applyBorder="1" applyAlignment="1" applyProtection="1">
      <alignment horizontal="right"/>
    </xf>
    <xf numFmtId="0" fontId="14" fillId="0" borderId="0" xfId="0" applyFont="1"/>
    <xf numFmtId="2" fontId="14" fillId="0" borderId="17" xfId="0" applyNumberFormat="1" applyFont="1" applyBorder="1"/>
    <xf numFmtId="0" fontId="0" fillId="0" borderId="17" xfId="0" applyBorder="1"/>
    <xf numFmtId="0" fontId="9" fillId="0" borderId="32" xfId="0" applyFont="1" applyBorder="1" applyProtection="1">
      <protection locked="0"/>
    </xf>
    <xf numFmtId="0" fontId="15" fillId="0" borderId="8" xfId="0" applyFont="1" applyBorder="1" applyProtection="1">
      <protection locked="0"/>
    </xf>
    <xf numFmtId="164" fontId="16" fillId="0" borderId="17" xfId="0" applyNumberFormat="1" applyFont="1" applyBorder="1"/>
    <xf numFmtId="164" fontId="16" fillId="0" borderId="18" xfId="0" applyNumberFormat="1" applyFont="1" applyBorder="1"/>
    <xf numFmtId="164" fontId="16" fillId="0" borderId="3" xfId="0" applyNumberFormat="1" applyFont="1" applyBorder="1"/>
    <xf numFmtId="0" fontId="0" fillId="0" borderId="0" xfId="0" applyBorder="1" applyProtection="1"/>
    <xf numFmtId="2" fontId="14" fillId="0" borderId="12" xfId="0" applyNumberFormat="1" applyFont="1" applyBorder="1"/>
    <xf numFmtId="164" fontId="16" fillId="0" borderId="12" xfId="0" applyNumberFormat="1" applyFont="1" applyBorder="1"/>
    <xf numFmtId="0" fontId="0" fillId="0" borderId="12" xfId="0" applyBorder="1"/>
    <xf numFmtId="164" fontId="16" fillId="0" borderId="21" xfId="0" applyNumberFormat="1" applyFont="1" applyBorder="1"/>
    <xf numFmtId="0" fontId="0" fillId="0" borderId="36" xfId="0" applyBorder="1" applyProtection="1"/>
    <xf numFmtId="0" fontId="15" fillId="0" borderId="18" xfId="0" applyFont="1" applyBorder="1" applyProtection="1">
      <protection locked="0"/>
    </xf>
    <xf numFmtId="0" fontId="0" fillId="0" borderId="37" xfId="0" applyBorder="1" applyAlignment="1" applyProtection="1">
      <alignment horizontal="center"/>
    </xf>
    <xf numFmtId="164" fontId="16" fillId="0" borderId="8" xfId="0" applyNumberFormat="1" applyFont="1" applyBorder="1" applyProtection="1"/>
    <xf numFmtId="164" fontId="16" fillId="0" borderId="6" xfId="0" applyNumberFormat="1" applyFont="1" applyBorder="1" applyProtection="1"/>
    <xf numFmtId="164" fontId="16" fillId="0" borderId="11" xfId="0" applyNumberFormat="1" applyFont="1" applyBorder="1" applyProtection="1"/>
    <xf numFmtId="164" fontId="10" fillId="0" borderId="38" xfId="0" applyNumberFormat="1" applyFont="1" applyBorder="1" applyProtection="1"/>
    <xf numFmtId="164" fontId="16" fillId="0" borderId="21" xfId="0" applyNumberFormat="1" applyFont="1" applyBorder="1" applyProtection="1"/>
    <xf numFmtId="164" fontId="16" fillId="0" borderId="12" xfId="0" applyNumberFormat="1" applyFont="1" applyBorder="1" applyProtection="1"/>
    <xf numFmtId="0" fontId="0" fillId="0" borderId="39" xfId="0" applyBorder="1" applyAlignment="1" applyProtection="1">
      <alignment horizontal="center"/>
    </xf>
    <xf numFmtId="0" fontId="17" fillId="0" borderId="6" xfId="0" applyFont="1" applyBorder="1" applyAlignment="1" applyProtection="1">
      <alignment horizontal="center"/>
    </xf>
    <xf numFmtId="0" fontId="17" fillId="0" borderId="11" xfId="0" applyFont="1" applyBorder="1" applyAlignment="1" applyProtection="1">
      <alignment horizontal="center"/>
    </xf>
    <xf numFmtId="0" fontId="15" fillId="0" borderId="6" xfId="0" applyFont="1" applyBorder="1" applyAlignment="1" applyProtection="1">
      <alignment horizontal="center"/>
      <protection locked="0"/>
    </xf>
    <xf numFmtId="0" fontId="15" fillId="0" borderId="8" xfId="0" applyFont="1" applyBorder="1" applyAlignment="1" applyProtection="1">
      <alignment horizontal="center"/>
      <protection locked="0"/>
    </xf>
    <xf numFmtId="0" fontId="15" fillId="0" borderId="32" xfId="0" applyFont="1" applyBorder="1" applyAlignment="1" applyProtection="1">
      <alignment horizontal="center"/>
      <protection locked="0"/>
    </xf>
    <xf numFmtId="165" fontId="15" fillId="0" borderId="6" xfId="0" applyNumberFormat="1" applyFont="1" applyBorder="1" applyAlignment="1" applyProtection="1">
      <alignment horizontal="center"/>
      <protection locked="0"/>
    </xf>
    <xf numFmtId="0" fontId="15" fillId="0" borderId="11" xfId="0" applyFont="1" applyBorder="1" applyAlignment="1" applyProtection="1">
      <alignment horizontal="center"/>
      <protection locked="0"/>
    </xf>
    <xf numFmtId="0" fontId="15" fillId="0" borderId="14" xfId="0" applyFont="1" applyBorder="1" applyAlignment="1" applyProtection="1">
      <alignment horizontal="center"/>
      <protection locked="0"/>
    </xf>
    <xf numFmtId="0" fontId="19" fillId="0" borderId="0" xfId="0" applyFont="1"/>
    <xf numFmtId="2" fontId="18" fillId="0" borderId="0" xfId="0" applyNumberFormat="1" applyFont="1" applyProtection="1">
      <protection locked="0"/>
    </xf>
    <xf numFmtId="2" fontId="18" fillId="0" borderId="0" xfId="0" applyNumberFormat="1" applyFont="1" applyAlignment="1" applyProtection="1">
      <alignment horizontal="right" vertical="center"/>
    </xf>
    <xf numFmtId="2" fontId="0" fillId="0" borderId="8" xfId="0" applyNumberFormat="1" applyBorder="1" applyProtection="1"/>
    <xf numFmtId="2" fontId="15" fillId="0" borderId="8" xfId="0" applyNumberFormat="1" applyFont="1" applyBorder="1" applyProtection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K306"/>
  <sheetViews>
    <sheetView showGridLines="0" tabSelected="1" defaultGridColor="0" colorId="55" zoomScale="87" workbookViewId="0">
      <selection activeCell="G4" sqref="G4"/>
    </sheetView>
  </sheetViews>
  <sheetFormatPr defaultColWidth="9.6328125" defaultRowHeight="15"/>
  <cols>
    <col min="1" max="1" width="10.6328125" customWidth="1"/>
    <col min="2" max="3" width="12.6328125" customWidth="1"/>
    <col min="4" max="4" width="8.6328125" customWidth="1"/>
    <col min="5" max="5" width="12.6328125" customWidth="1"/>
    <col min="7" max="7" width="12.6328125" customWidth="1"/>
    <col min="8" max="9" width="8.6328125" customWidth="1"/>
    <col min="10" max="11" width="5.6328125" customWidth="1"/>
  </cols>
  <sheetData>
    <row r="1" spans="1:8" ht="28.2">
      <c r="A1" s="2" t="s">
        <v>0</v>
      </c>
      <c r="B1" s="3"/>
      <c r="C1" s="3"/>
      <c r="D1" s="3"/>
      <c r="E1" s="3"/>
      <c r="F1" s="3"/>
      <c r="G1" s="3"/>
      <c r="H1" s="3"/>
    </row>
    <row r="2" spans="1:8" ht="22.8">
      <c r="A2" s="4" t="s">
        <v>1</v>
      </c>
      <c r="B2" s="3"/>
      <c r="C2" s="3"/>
      <c r="D2" s="3"/>
      <c r="E2" s="3"/>
      <c r="F2" s="3"/>
      <c r="G2" s="3"/>
      <c r="H2" s="3"/>
    </row>
    <row r="4" spans="1:8" ht="17.399999999999999">
      <c r="A4" s="5" t="s">
        <v>2</v>
      </c>
      <c r="B4" s="6" t="s">
        <v>71</v>
      </c>
      <c r="C4" s="1"/>
      <c r="D4" s="1"/>
      <c r="E4" s="1"/>
      <c r="F4" s="5" t="s">
        <v>3</v>
      </c>
      <c r="G4" s="151">
        <v>0</v>
      </c>
    </row>
    <row r="5" spans="1:8" ht="17.399999999999999">
      <c r="A5" s="1"/>
      <c r="B5" s="1"/>
      <c r="C5" s="1"/>
      <c r="D5" s="1"/>
      <c r="E5" s="1"/>
      <c r="F5" s="1"/>
      <c r="G5" s="5"/>
      <c r="H5" s="5"/>
    </row>
    <row r="6" spans="1:8" ht="17.399999999999999">
      <c r="A6" s="5" t="s">
        <v>4</v>
      </c>
      <c r="B6" s="1"/>
      <c r="C6" s="1"/>
      <c r="D6" s="1"/>
      <c r="E6" s="1"/>
      <c r="F6" s="1"/>
      <c r="G6" s="5"/>
      <c r="H6" s="5"/>
    </row>
    <row r="7" spans="1:8" ht="15.6" thickBot="1"/>
    <row r="8" spans="1:8" ht="18.600000000000001" thickTop="1" thickBot="1">
      <c r="A8" s="7"/>
      <c r="B8" s="1"/>
      <c r="C8" s="86" t="s">
        <v>5</v>
      </c>
      <c r="D8" s="8"/>
      <c r="E8" s="86" t="s">
        <v>6</v>
      </c>
      <c r="F8" s="8"/>
      <c r="G8" s="86" t="s">
        <v>70</v>
      </c>
      <c r="H8" s="9"/>
    </row>
    <row r="9" spans="1:8" ht="16.8" thickTop="1" thickBot="1">
      <c r="A9" s="87" t="s">
        <v>8</v>
      </c>
      <c r="B9" s="10"/>
      <c r="C9" s="88" t="s">
        <v>9</v>
      </c>
      <c r="D9" s="88" t="s">
        <v>10</v>
      </c>
      <c r="E9" s="88" t="s">
        <v>9</v>
      </c>
      <c r="F9" s="88" t="s">
        <v>10</v>
      </c>
      <c r="G9" s="88" t="s">
        <v>9</v>
      </c>
      <c r="H9" s="87" t="s">
        <v>10</v>
      </c>
    </row>
    <row r="10" spans="1:8" ht="15.6" thickTop="1">
      <c r="A10" s="89" t="s">
        <v>11</v>
      </c>
      <c r="B10" s="90" t="s">
        <v>12</v>
      </c>
      <c r="C10" s="14"/>
      <c r="D10" s="15"/>
      <c r="E10" s="142"/>
      <c r="F10" s="15"/>
      <c r="G10" s="14"/>
      <c r="H10" s="138"/>
    </row>
    <row r="11" spans="1:8">
      <c r="A11" s="12"/>
      <c r="B11" s="13"/>
      <c r="C11" s="91" t="s">
        <v>13</v>
      </c>
      <c r="D11" s="120"/>
      <c r="E11" s="142" t="s">
        <v>13</v>
      </c>
      <c r="F11" s="120"/>
      <c r="G11" s="142" t="s">
        <v>13</v>
      </c>
      <c r="H11" s="128"/>
    </row>
    <row r="12" spans="1:8">
      <c r="A12" s="12"/>
      <c r="B12" s="90" t="s">
        <v>14</v>
      </c>
      <c r="C12" s="144"/>
      <c r="D12" s="124" t="str">
        <f>IF(AND(AND(C12="b",C13="b"),C14="b")," ",IF(AND(C16&gt;0,C16&lt;7)," ",IF(AND(AND(C16=" ",C20&lt;5),C24&lt;4)," ",IF(C12&lt;33,"MARSH",IF(AND(AND(C12&lt;50,C13&lt;33),C14&lt;33),0.2,IF(AND(AND(C12&gt;=50,C13&lt;33),C14&lt;33),0.3,IF(AND(AND(C12&lt;50,C13&gt;=33),C14&gt;=33),0.8,IF(AND(AND(C12&gt;=50,C13&gt;=33),C14&gt;=33),1,IF(AND(C12&gt;=50,(OR(C13&gt;=33,C14&gt;=33))),0.6,IF(AND(C12&lt;50,(OR(C13&gt;=33,C14&gt;=33))),0.5,"ERROR"))))))))))</f>
        <v xml:space="preserve"> </v>
      </c>
      <c r="E12" s="144"/>
      <c r="F12" s="124" t="str">
        <f>IF(AND(AND(E12="b",E13="b"),E14="b")," ",IF(AND(E16&gt;0,E16&lt;7)," ",IF(AND(AND(E16=" ",E20&lt;5),E24&lt;4)," ",IF(E12&lt;33,"MARSH",IF(AND(AND(E12&lt;50,E13&lt;33),E14&lt;33),0.2,IF(AND(AND(E12&gt;=50,E13&lt;33),E14&lt;33),0.3,IF(AND(AND(E12&lt;50,E13&gt;=33),E14&gt;=33),0.8,IF(AND(AND(E12&gt;=50,E13&gt;=33),E14&gt;=33),1,IF(AND(E12&gt;=50,(OR(E13&gt;=33,E14&gt;=33))),0.6,IF(AND(E12&lt;50,(OR(E13&gt;=33,E14&gt;=33))),0.5,"ERROR"))))))))))</f>
        <v xml:space="preserve"> </v>
      </c>
      <c r="G12" s="144"/>
      <c r="H12" s="129" t="str">
        <f>IF(AND(AND(G12="b",G13="b"),G14="b")," ",IF(AND(G16&gt;0,G16&lt;7)," ",IF(AND(AND(G16=" ",G20&lt;5),G24&lt;4)," ",IF(G12&lt;33,"MARSH",IF(AND(AND(G12&lt;50,G13&lt;33),G14&lt;33),0.2,IF(AND(AND(G12&gt;=50,G13&lt;33),G14&lt;33),0.3,IF(AND(AND(G12&lt;50,G13&gt;=33),G14&gt;=33),0.8,IF(AND(AND(G12&gt;=50,G13&gt;=33),G14&gt;=33),1,IF(AND(G12&gt;=50,(OR(G13&gt;=33,G14&gt;=33))),0.6,IF(AND(G12&lt;50,(OR(G13&gt;=33,G14&gt;=33))),0.5,"ERROR"))))))))))</f>
        <v xml:space="preserve"> </v>
      </c>
    </row>
    <row r="13" spans="1:8">
      <c r="A13" s="12"/>
      <c r="B13" s="90" t="s">
        <v>15</v>
      </c>
      <c r="C13" s="144"/>
      <c r="D13" s="17"/>
      <c r="E13" s="144"/>
      <c r="F13" s="17"/>
      <c r="G13" s="144"/>
      <c r="H13" s="51"/>
    </row>
    <row r="14" spans="1:8">
      <c r="A14" s="18"/>
      <c r="B14" s="92" t="s">
        <v>16</v>
      </c>
      <c r="C14" s="145"/>
      <c r="D14" s="20"/>
      <c r="E14" s="145"/>
      <c r="F14" s="20"/>
      <c r="G14" s="145"/>
      <c r="H14" s="53"/>
    </row>
    <row r="15" spans="1:8">
      <c r="A15" s="89" t="s">
        <v>17</v>
      </c>
      <c r="B15" s="90" t="s">
        <v>18</v>
      </c>
      <c r="C15" s="142" t="s">
        <v>19</v>
      </c>
      <c r="D15" s="14"/>
      <c r="E15" s="142" t="s">
        <v>19</v>
      </c>
      <c r="F15" s="14"/>
      <c r="G15" s="142" t="s">
        <v>19</v>
      </c>
      <c r="H15" s="30"/>
    </row>
    <row r="16" spans="1:8">
      <c r="A16" s="12"/>
      <c r="B16" s="93" t="s">
        <v>20</v>
      </c>
      <c r="C16" s="144"/>
      <c r="D16" s="120" t="str">
        <f>IF(C16="b"," ",IF(C16=0,0,IF(AND(C16&gt;0,C16&lt;=3),0.0033*C16,IF(AND(C16&gt;3,C16&lt;=7),((0.01*C16)-0.02),IF(AND(C16&gt;7,C16&lt;=10),((0.017*C16)-0.07),IF(AND(C16&gt;10,C16&lt;=20),((0.02*C16)-0.1),IF(AND(C16&gt;20,C16&lt;=30),((0.03*C16)-0.3),IF(AND(C16&gt;30,C16&lt;=50),0.02*C16,IF(C16&gt;50,1," ")))))))))</f>
        <v xml:space="preserve"> </v>
      </c>
      <c r="E16" s="144"/>
      <c r="F16" s="120" t="str">
        <f>IF(E16="b"," ",IF(E16=0,0,IF(AND(E16&gt;0,E16&lt;=3),0.0033*E16,IF(AND(E16&gt;3,E16&lt;=7),((0.01*E16)-0.02),IF(AND(E16&gt;7,E16&lt;=10),((0.017*E16)-0.07),IF(AND(E16&gt;10,E16&lt;=20),((0.02*E16)-0.1),IF(AND(E16&gt;20,E16&lt;=30),((0.03*E16)-0.3),IF(AND(E16&gt;30,E16&lt;=50),0.02*E16,IF(E16&gt;50,1," ")))))))))</f>
        <v xml:space="preserve"> </v>
      </c>
      <c r="G16" s="144"/>
      <c r="H16" s="128" t="str">
        <f>IF(G16="b"," ",IF(G16=0,0,IF(AND(G16&gt;0,G16&lt;=3),0.0033*G16,IF(AND(G16&gt;3,G16&lt;=7),((0.01*G16)-0.02),IF(AND(G16&gt;7,G16&lt;=10),((0.017*G16)-0.07),IF(AND(G16&gt;10,G16&lt;=20),((0.02*G16)-0.1),IF(AND(G16&gt;20,G16&lt;=30),((0.03*G16)-0.3),IF(AND(G16&gt;30,G16&lt;=50),0.02*G16,IF(G16&gt;50,1," ")))))))))</f>
        <v xml:space="preserve"> </v>
      </c>
    </row>
    <row r="17" spans="1:11">
      <c r="A17" s="12"/>
      <c r="B17" s="90" t="s">
        <v>21</v>
      </c>
      <c r="C17" s="142" t="s">
        <v>22</v>
      </c>
      <c r="D17" s="14"/>
      <c r="E17" s="142" t="s">
        <v>22</v>
      </c>
      <c r="F17" s="14"/>
      <c r="G17" s="142" t="s">
        <v>22</v>
      </c>
      <c r="H17" s="30"/>
    </row>
    <row r="18" spans="1:11">
      <c r="A18" s="12"/>
      <c r="B18" s="21"/>
      <c r="C18" s="144"/>
      <c r="D18" s="14"/>
      <c r="E18" s="144"/>
      <c r="F18" s="14"/>
      <c r="G18" s="144"/>
      <c r="H18" s="30"/>
    </row>
    <row r="19" spans="1:11">
      <c r="A19" s="12"/>
      <c r="B19" s="93" t="s">
        <v>23</v>
      </c>
      <c r="C19" s="142" t="s">
        <v>24</v>
      </c>
      <c r="D19" s="121"/>
      <c r="E19" s="142" t="s">
        <v>24</v>
      </c>
      <c r="F19" s="121"/>
      <c r="G19" s="142" t="s">
        <v>24</v>
      </c>
      <c r="H19" s="130"/>
    </row>
    <row r="20" spans="1:11">
      <c r="A20" s="12"/>
      <c r="B20" s="93" t="s">
        <v>25</v>
      </c>
      <c r="C20" s="144"/>
      <c r="D20" s="14"/>
      <c r="E20" s="144"/>
      <c r="F20" s="14"/>
      <c r="G20" s="144"/>
      <c r="H20" s="30"/>
      <c r="I20" s="119">
        <f>IF(C20=0,0,IF(AND(C20&gt;0,C20&lt;=1),0.01*C20,IF(AND(C20&gt;1,C20&lt;=4),((0.013*C20)-0.002),IF(AND(C20&gt;4,C20&lt;=7),((0.017*C20)-0.019),IF(AND(C20&gt;7,C20&lt;=9),((0.1*C20)-0.6),IF(AND(C20&gt;9,C20&lt;=11),((0.15*C20)-1.05),IF(AND(C20&gt;11,C20&lt;=13),((0.1*C20)-0.5),IF(AND(C20&gt;13,C20&lt;=16),((0.067*C20)-0.071),IF(C20&gt;16,1," ")))))))))</f>
        <v>0</v>
      </c>
      <c r="J20" s="119">
        <f>IF(E20=0,0,IF(AND(E20&gt;0,E20&lt;=1),0.01*E20,IF(AND(E20&gt;1,E20&lt;=4),((0.013*E20)-0.002),IF(AND(E20&gt;4,E20&lt;=7),((0.017*E20)-0.019),IF(AND(E20&gt;7,E20&lt;=9),((0.1*E20)-0.6),IF(AND(E20&gt;9,E20&lt;=11),((0.15*E20)-1.05),IF(AND(E20&gt;11,E20&lt;=13),((0.1*E20)-0.5),IF(AND(E20&gt;13,E20&lt;=16),((0.067*E20)-0.071),IF(E20&gt;16,1," ")))))))))</f>
        <v>0</v>
      </c>
      <c r="K20" s="119">
        <f>IF(G20=0,0,IF(AND(G20&gt;0,G20&lt;=1),0.01*G20,IF(AND(G20&gt;1,G20&lt;=4),((0.013*G20)-0.002),IF(AND(G20&gt;4,G20&lt;=7),((0.017*G20)-0.019),IF(AND(G20&gt;7,E20&lt;=9),((0.1*G20)-0.6),IF(AND(G20&gt;9,G20&lt;=11),((0.15*G20)-1.05),IF(AND(G20&gt;11,G20&lt;=13),((0.1*G20)-0.5),IF(AND(G20&gt;13,G20&lt;=16),((0.067*G20)-0.071),IF(G20&gt;16,1," ")))))))))</f>
        <v>0</v>
      </c>
    </row>
    <row r="21" spans="1:11">
      <c r="A21" s="12"/>
      <c r="B21" s="93" t="s">
        <v>26</v>
      </c>
      <c r="C21" s="142" t="s">
        <v>27</v>
      </c>
      <c r="D21" s="14"/>
      <c r="E21" s="142" t="s">
        <v>27</v>
      </c>
      <c r="F21" s="14"/>
      <c r="G21" s="142" t="s">
        <v>27</v>
      </c>
      <c r="H21" s="30"/>
    </row>
    <row r="22" spans="1:11">
      <c r="A22" s="12"/>
      <c r="B22" s="93" t="s">
        <v>28</v>
      </c>
      <c r="C22" s="144"/>
      <c r="D22" s="14"/>
      <c r="E22" s="144"/>
      <c r="F22" s="14"/>
      <c r="G22" s="144"/>
      <c r="H22" s="30"/>
    </row>
    <row r="23" spans="1:11">
      <c r="A23" s="12"/>
      <c r="B23" s="21"/>
      <c r="C23" s="142" t="s">
        <v>29</v>
      </c>
      <c r="D23" s="14"/>
      <c r="E23" s="142" t="s">
        <v>29</v>
      </c>
      <c r="F23" s="14"/>
      <c r="G23" s="142" t="s">
        <v>29</v>
      </c>
      <c r="H23" s="30"/>
    </row>
    <row r="24" spans="1:11">
      <c r="A24" s="18"/>
      <c r="B24" s="22"/>
      <c r="C24" s="145"/>
      <c r="D24" s="135" t="str">
        <f>IF(AND(C16&lt;&gt;" ",C18+C20+C22+C24&gt;0),"   ERROR",IF(C16&lt;&gt;" "," ",IF(C16+C18+C20+C22+C24=" "," ",IF(AND(C16="  ",C18+C22&lt;&gt;100),"  ERROR",IF(AND(C18&lt;&gt;" ",C20=" "),"   ERROR",IF(AND(C22&lt;&gt;" ",C24=" "),"   ERROR",((C18/100*I20)+(C22/100*I24))))))))</f>
        <v xml:space="preserve"> </v>
      </c>
      <c r="E24" s="145"/>
      <c r="F24" s="135" t="str">
        <f>IF(AND(E16&lt;&gt;" ",E18+E20+E22+E24&gt;0),"   ERROR",IF(E16&lt;&gt;" "," ",IF(E16+E18+E20+E22+E24=" "," ",IF(AND(E16="  ",E18+E22&lt;&gt;100),"  ERROR",IF(AND(E18&lt;&gt;" ",E20=" "),"   ERROR",IF(AND(E22&lt;&gt;" ",E24=" "),"   ERROR",((E18/100*J20)+(E22/100*J24))))))))</f>
        <v xml:space="preserve"> </v>
      </c>
      <c r="G24" s="145"/>
      <c r="H24" s="139" t="str">
        <f>IF(AND(G16&lt;&gt;" ",G18+G20+G22+G24&gt;0),"   ERROR",IF(G16&lt;&gt;" "," ",IF(G16+G18+G20+G22+G24=" "," ",IF(AND(G16="  ",G18+G22&lt;&gt;100),"  ERROR",IF(AND(G18&lt;&gt;" ",G20=" "),"   ERROR",IF(AND(G22&lt;&gt;" ",G24=" "),"   ERROR",((G18/100*K20)+(G22/100*K24))))))))</f>
        <v xml:space="preserve"> </v>
      </c>
      <c r="I24">
        <f>IF(C24=0,0,IF(AND(C24&gt;0,C24&lt;=1),0.01*C24,IF(AND(C24&gt;1,C24&lt;=2),((0.04*C24)-0.03),IF(AND(C24&gt;2,C24&lt;=4),0.025*C24,IF(AND(C24&gt;4,C24&lt;=6),((0.1*C24)-0.3),IF(AND(C24&gt;6,C24&lt;=8),((0.15*C24)-0.6),IF(AND(C24&gt;8,C24&lt;=12),((0.1*C24)-0.2),IF(C24&gt;12,1," "))))))))</f>
        <v>0</v>
      </c>
      <c r="J24">
        <f>IF(E24=0,0,IF(AND(E24&gt;0,E24&lt;=1),0.01*E24,IF(AND(E24&gt;1,E24&lt;=2),((0.04*E24)-0.03),IF(AND(E24&gt;2,E24&lt;=4),0.025*E24,IF(AND(E24&gt;4,E24&lt;=6),((0.1*E24)-0.3),IF(AND(E24&gt;6,E24&lt;=8),((0.15*E24)-0.6),IF(AND(E24&gt;8,E24&lt;=12),((0.1*E24)-0.2),IF(E24&gt;12,1," "))))))))</f>
        <v>0</v>
      </c>
      <c r="K24">
        <f>IF(G24=0,0,IF(AND(G24&gt;0,G24&lt;=1),0.01*G24,IF(AND(G24&gt;1,G24&lt;=2),((0.04*G24)-0.03),IF(AND(G24&gt;2,G24&lt;=4),0.025*G24,IF(AND(G24&gt;4,G24&lt;=6),((0.1*G24)-0.3),IF(AND(G24&gt;6,G24&lt;=8),((0.15*G24)-0.6),IF(AND(G24&gt;8,G24&lt;=12),((0.1*G24)-0.2),IF(G24&gt;12,1," "))))))))</f>
        <v>0</v>
      </c>
    </row>
    <row r="25" spans="1:11">
      <c r="A25" s="12"/>
      <c r="B25" s="13"/>
      <c r="C25" s="142" t="s">
        <v>30</v>
      </c>
      <c r="D25" s="14"/>
      <c r="E25" s="142" t="s">
        <v>30</v>
      </c>
      <c r="F25" s="14"/>
      <c r="G25" s="142" t="s">
        <v>30</v>
      </c>
      <c r="H25" s="30"/>
    </row>
    <row r="26" spans="1:11">
      <c r="A26" s="94" t="s">
        <v>31</v>
      </c>
      <c r="B26" s="92" t="s">
        <v>32</v>
      </c>
      <c r="C26" s="145"/>
      <c r="D26" s="135" t="str">
        <f ca="1">IF(CELL("TYPE",C26)="b"," ",IF(C26=1,0.1,IF(C26=2,0.4,IF(C26=3,0.8,IF(C26=4,1,IF(C26&lt;1,"ERROR",IF(C26&gt;3,"ERROR",0)))))))</f>
        <v xml:space="preserve"> </v>
      </c>
      <c r="E26" s="145"/>
      <c r="F26" s="135" t="str">
        <f ca="1">IF(CELL("TYPE",E26)="b"," ",IF(E26=1,0.1,IF(E26=2,0.4,IF(E26=3,0.8,IF(E26=4,1,IF(E26&lt;1,"ERROR",IF(E26&gt;3,"ERROR",0)))))))</f>
        <v xml:space="preserve"> </v>
      </c>
      <c r="G26" s="145"/>
      <c r="H26" s="139" t="str">
        <f ca="1">IF(CELL("TYPE",G26)="b"," ",IF(G26=1,0.1,IF(G26=2,0.4,IF(G26=3,0.8,IF(G26=4,1,IF(G26&lt;1,"ERROR",IF(G26&gt;3,"ERROR",0)))))))</f>
        <v xml:space="preserve"> </v>
      </c>
    </row>
    <row r="27" spans="1:11">
      <c r="A27" s="12"/>
      <c r="B27" s="13"/>
      <c r="C27" s="142" t="s">
        <v>30</v>
      </c>
      <c r="D27" s="14"/>
      <c r="E27" s="142" t="s">
        <v>30</v>
      </c>
      <c r="F27" s="14"/>
      <c r="G27" s="142" t="s">
        <v>30</v>
      </c>
      <c r="H27" s="30"/>
    </row>
    <row r="28" spans="1:11">
      <c r="A28" s="94" t="s">
        <v>33</v>
      </c>
      <c r="B28" s="92" t="s">
        <v>34</v>
      </c>
      <c r="C28" s="146"/>
      <c r="D28" s="125" t="str">
        <f>IF(C28="b"," ",IF(AND(C16&gt;0,C16&lt;7)," ",IF(AND(AND(C16=" ",C20&lt;5),C24&lt;4)," ",IF(C28=1,0.2,IF(C28=2,0.4,IF(C28=3,0.6,IF(C28=4,0.8,IF(C28=5,1,IF(C28&lt;1,"ERROR",IF(C28&gt;5,"ERROR",0))))))))))</f>
        <v xml:space="preserve"> </v>
      </c>
      <c r="E28" s="145"/>
      <c r="F28" s="125" t="str">
        <f>IF(E28="b"," ",IF(AND(E16&gt;0,E16&lt;7)," ",IF(AND(AND(E16=" ",E20&lt;5),E24&lt;4)," ",IF(E28=1,0.2,IF(E28=2,0.4,IF(E28=3,0.6,IF(E28=4,0.8,IF(E28=5,1,IF(E28&lt;1,"ERROR",IF(E28&gt;5,"ERROR",0))))))))))</f>
        <v xml:space="preserve"> </v>
      </c>
      <c r="G28" s="145"/>
      <c r="H28" s="131" t="str">
        <f>IF(G28="b"," ",IF(AND(G16&gt;0,G16&lt;7)," ",IF(AND(AND(G16=" ",G20&lt;5),G24&lt;4)," ",IF(G28=1,0.2,IF(G28=2,0.4,IF(G28=3,0.6,IF(G28=4,0.8,IF(G28=5,1,IF(G28&lt;1,"ERROR",IF(G28&gt;5,"ERROR",0))))))))))</f>
        <v xml:space="preserve"> </v>
      </c>
    </row>
    <row r="29" spans="1:11">
      <c r="A29" s="12"/>
      <c r="B29" s="90" t="s">
        <v>35</v>
      </c>
      <c r="C29" s="142" t="s">
        <v>69</v>
      </c>
      <c r="D29" s="14"/>
      <c r="E29" s="142" t="s">
        <v>69</v>
      </c>
      <c r="F29" s="14"/>
      <c r="G29" s="142" t="s">
        <v>69</v>
      </c>
      <c r="H29" s="30"/>
    </row>
    <row r="30" spans="1:11">
      <c r="A30" s="89" t="s">
        <v>36</v>
      </c>
      <c r="B30" s="90" t="s">
        <v>37</v>
      </c>
      <c r="C30" s="142"/>
      <c r="D30" s="14"/>
      <c r="E30" s="142"/>
      <c r="F30" s="14"/>
      <c r="G30" s="142"/>
      <c r="H30" s="30"/>
    </row>
    <row r="31" spans="1:11">
      <c r="A31" s="12"/>
      <c r="B31" s="13"/>
      <c r="C31" s="142"/>
      <c r="D31" s="14"/>
      <c r="E31" s="142"/>
      <c r="F31" s="14"/>
      <c r="G31" s="142"/>
      <c r="H31" s="30"/>
    </row>
    <row r="32" spans="1:11">
      <c r="A32" s="12"/>
      <c r="B32" s="90" t="s">
        <v>38</v>
      </c>
      <c r="C32" s="147"/>
      <c r="D32" s="136" t="str">
        <f ca="1">IF(AND(AND(AND(AND(CELL("TYPE",C32)="b",CELL("TYPE",C33)="b"),CELL("TYPE",C34)="b"),CELL("TYPE",C35)="b"),CELL("TYPE",C36)="b")," ",IF(C36=100,0.01,IF(SUM(C32:C36)&lt;100,"ERR(&lt;100)",IF(SUM(C32:C36)&gt;100,"ERR(&gt;100)",(C32+C33*0.6+C34*0.4+C35*0.2+C36*0)/100))))</f>
        <v xml:space="preserve"> </v>
      </c>
      <c r="E32" s="147"/>
      <c r="F32" s="136" t="str">
        <f ca="1">IF(AND(AND(AND(AND(CELL("TYPE",E32)="b",CELL("TYPE",E33)="b"),CELL("TYPE",E34)="b"),CELL("TYPE",E35)="b"),CELL("TYPE",E36)="b")," ",IF(E36=100,0.01,IF(SUM(E32:E36)&lt;100,"ERR(&lt;100)",IF(SUM(E32:E36)&gt;100,"ERR(&gt;100)",(E32+E33*0.6+E34*0.4+E35*0.2+E36*0)/100))))</f>
        <v xml:space="preserve"> </v>
      </c>
      <c r="G32" s="147"/>
      <c r="H32" s="140" t="str">
        <f ca="1">IF(AND(AND(AND(AND(CELL("TYPE",G32)="b",CELL("TYPE",G33)="b"),CELL("TYPE",G34)="b"),CELL("TYPE",G35)="b"),CELL("TYPE",G36)="b")," ",IF(G36=100,0.01,IF(SUM(G32:G36)&lt;100,"ERR(&lt;100)",IF(SUM(G32:G36)&gt;100,"ERR(&gt;100)",(G32+G33*0.6+G34*0.4+G35*0.2+G36*0)/100))))</f>
        <v xml:space="preserve"> </v>
      </c>
    </row>
    <row r="33" spans="1:9">
      <c r="A33" s="12"/>
      <c r="B33" s="90" t="s">
        <v>39</v>
      </c>
      <c r="C33" s="147"/>
      <c r="D33" s="15"/>
      <c r="E33" s="147"/>
      <c r="F33" s="15"/>
      <c r="G33" s="147"/>
      <c r="H33" s="32"/>
    </row>
    <row r="34" spans="1:9">
      <c r="A34" s="12"/>
      <c r="B34" s="90" t="s">
        <v>40</v>
      </c>
      <c r="C34" s="147"/>
      <c r="D34" s="14"/>
      <c r="E34" s="147"/>
      <c r="F34" s="14"/>
      <c r="G34" s="147"/>
      <c r="H34" s="30"/>
    </row>
    <row r="35" spans="1:9">
      <c r="A35" s="12"/>
      <c r="B35" s="90" t="s">
        <v>41</v>
      </c>
      <c r="C35" s="147"/>
      <c r="D35" s="14"/>
      <c r="E35" s="147"/>
      <c r="F35" s="14"/>
      <c r="G35" s="147"/>
      <c r="H35" s="30"/>
    </row>
    <row r="36" spans="1:9">
      <c r="A36" s="18"/>
      <c r="B36" s="92" t="s">
        <v>42</v>
      </c>
      <c r="C36" s="145"/>
      <c r="D36" s="25"/>
      <c r="E36" s="145"/>
      <c r="F36" s="25"/>
      <c r="G36" s="145"/>
      <c r="H36" s="57"/>
    </row>
    <row r="37" spans="1:9">
      <c r="A37" s="27"/>
      <c r="B37" s="95" t="s">
        <v>43</v>
      </c>
      <c r="C37" s="143"/>
      <c r="D37" s="29"/>
      <c r="E37" s="143"/>
      <c r="F37" s="29"/>
      <c r="G37" s="143"/>
      <c r="H37" s="30"/>
      <c r="I37" s="127"/>
    </row>
    <row r="38" spans="1:9">
      <c r="A38" s="96" t="s">
        <v>44</v>
      </c>
      <c r="B38" s="29"/>
      <c r="C38" s="143" t="s">
        <v>30</v>
      </c>
      <c r="D38" s="29"/>
      <c r="E38" s="143" t="s">
        <v>30</v>
      </c>
      <c r="F38" s="29"/>
      <c r="G38" s="143" t="s">
        <v>30</v>
      </c>
      <c r="H38" s="30"/>
    </row>
    <row r="39" spans="1:9">
      <c r="A39" s="27"/>
      <c r="B39" s="95" t="s">
        <v>45</v>
      </c>
      <c r="C39" s="148"/>
      <c r="D39" s="137" t="str">
        <f>IF(OR(C39=4,C41=3),1,IF(AND(C39=1,C41=1),0.01,IF(AND(C39=1,C41=2),0.26,IF(AND(C39=2,C41=1),0.26,IF(AND(C39=2,C41=2),0.5,IF(AND(C39=3,C41=1),0.41,IF(AND(C39=3,C41=2),0.65," ")))))))</f>
        <v xml:space="preserve"> </v>
      </c>
      <c r="E39" s="148"/>
      <c r="F39" s="137" t="str">
        <f>IF(OR(E39=4,E41=3),1,IF(AND(E39=1,E41=1),0.01,IF(AND(E39=1,E41=2),0.26,IF(AND(E39=2,E41=1),0.26,IF(AND(E39=2,E41=2),0.5,IF(AND(E39=3,E41=1),0.41,IF(AND(E39=3,E41=2),0.65," ")))))))</f>
        <v xml:space="preserve"> </v>
      </c>
      <c r="G39" s="148"/>
      <c r="H39" s="140" t="str">
        <f>IF(OR(G39=4,G41=3),1,IF(AND(G39=1,G41=1),0.01,IF(AND(G39=1,G41=2),0.26,IF(AND(G39=2,G41=1),0.26,IF(AND(G39=2,G41=2),0.5,IF(AND(G39=3,G41=1),0.41,IF(AND(G39=3,G41=2),0.65," ")))))))</f>
        <v xml:space="preserve"> </v>
      </c>
    </row>
    <row r="40" spans="1:9">
      <c r="A40" s="27"/>
      <c r="B40" s="28"/>
      <c r="C40" s="143" t="s">
        <v>30</v>
      </c>
      <c r="D40" s="29"/>
      <c r="E40" s="143" t="s">
        <v>30</v>
      </c>
      <c r="F40" s="29"/>
      <c r="G40" s="143" t="s">
        <v>30</v>
      </c>
      <c r="H40" s="30"/>
    </row>
    <row r="41" spans="1:9" ht="15.6" thickBot="1">
      <c r="A41" s="33"/>
      <c r="B41" s="98" t="s">
        <v>46</v>
      </c>
      <c r="C41" s="149"/>
      <c r="D41" s="35"/>
      <c r="E41" s="149"/>
      <c r="F41" s="35"/>
      <c r="G41" s="149"/>
      <c r="H41" s="36"/>
    </row>
    <row r="42" spans="1:9" ht="16.8" thickTop="1" thickBot="1">
      <c r="A42" s="1"/>
      <c r="B42" s="1"/>
      <c r="C42" s="37" t="s">
        <v>47</v>
      </c>
      <c r="D42" s="126" t="str">
        <f>IF(D16+D24=" "," ",IF(AND(C16&gt;=7,C12&lt;33),"MARSH",IF(AND(OR(AND(C16=" ",C20&gt;=5),C24&gt;=4),C12&lt;33),"MARSH",IF(AND(C16&gt;0,C16&lt;7),(D16^4*D26^2*D32*D39)^(1/8),IF(C16&gt;=7,(D12^4*D16^4*D26^2*D28*D32*D39)^(1/13),IF(AND(AND(C16=" ",C20&lt;5),C24&lt;4),(D24^4*D26^2*D32*D39)^(1/8),IF(OR(AND(C16=" ",C20&gt;=5),C24&gt;=4),(D12^4*D24^4*D26^2*D28*D32*D39)^(1/13)," ")))))))</f>
        <v xml:space="preserve"> </v>
      </c>
      <c r="E42" s="37" t="s">
        <v>47</v>
      </c>
      <c r="F42" s="126" t="str">
        <f>IF(F16+F24=" "," ",IF(AND(E16&gt;=7,E12&lt;33),"MARSH",IF(AND(OR(AND(E16=" ",E20&gt;=5),E24&gt;=4),E12&lt;33),"MARSH",IF(AND(E16&gt;0,E16&lt;7),(F16^4*F26^2*F32*F39)^(1/8),IF(E16&gt;=7,(F12^4*F16^4*F26^2*F28*F32*F39)^(1/13),IF(AND(AND(E16=" ",E20&lt;5),E24&lt;4),(F24^4*F26^2*F32*F39)^(1/8),IF(OR(AND(E16=" ",E20&gt;=5),E24&gt;=4),(F12^4*F24^4*F26^2*F28*F32*F39)^(1/13)," ")))))))</f>
        <v xml:space="preserve"> </v>
      </c>
      <c r="G42" s="37" t="s">
        <v>47</v>
      </c>
      <c r="H42" s="126" t="str">
        <f>IF(H16+H24=" "," ",IF(AND(G16&gt;=7,G12&lt;33),"MARSH",IF(AND(OR(AND(G16=" ",G20&gt;=5),G24&gt;=4),G12&lt;33),"MARSH",IF(AND(G16&gt;0,G16&lt;7),(H16^4*H26^2*H32*H39)^(1/8),IF(G16&gt;=7,(H12^4*H16^4*H26^2*H28*H32*H39)^(1/13),IF(AND(AND(G16=" ",G20&lt;5),G24&lt;4),(H24^4*H26^2*H32*H39)^(1/8),IF(OR(AND(G16=" ",G20&gt;=5),G24&gt;=4),(H12^4*H24^4*H26^2*H28*H32*H39)^(1/13)," ")))))))</f>
        <v xml:space="preserve"> </v>
      </c>
    </row>
    <row r="43" spans="1:9" ht="15.6" thickTop="1">
      <c r="A43" s="1"/>
      <c r="B43" s="1"/>
      <c r="C43" s="1"/>
      <c r="D43" s="1"/>
      <c r="E43" s="1"/>
      <c r="F43" s="38"/>
      <c r="G43" s="1"/>
      <c r="H43" s="38"/>
    </row>
    <row r="44" spans="1:9">
      <c r="A44" s="1"/>
      <c r="B44" s="1"/>
      <c r="C44" s="1"/>
      <c r="D44" s="1"/>
      <c r="E44" s="1"/>
      <c r="F44" s="38"/>
      <c r="G44" s="1"/>
      <c r="H44" s="38"/>
    </row>
    <row r="45" spans="1:9">
      <c r="A45" s="1"/>
      <c r="B45" s="1"/>
      <c r="C45" s="1"/>
      <c r="D45" s="1"/>
      <c r="E45" s="1"/>
      <c r="F45" s="39"/>
      <c r="G45" s="1"/>
      <c r="H45" s="39"/>
    </row>
    <row r="46" spans="1:9" ht="17.399999999999999">
      <c r="A46" s="5" t="s">
        <v>2</v>
      </c>
      <c r="B46" s="40" t="str">
        <f ca="1">IF(CELL("TYPE",$B$4)="b"," ",$B$4)</f>
        <v>P # - Applicant Name - IMPACTS or BENEFITS</v>
      </c>
      <c r="C46" s="1"/>
      <c r="D46" s="1"/>
      <c r="E46" s="1"/>
      <c r="F46" s="39"/>
      <c r="G46" s="1"/>
      <c r="H46" s="39"/>
    </row>
    <row r="47" spans="1:9">
      <c r="A47" t="s">
        <v>48</v>
      </c>
    </row>
    <row r="48" spans="1:9" ht="15.6" thickBot="1">
      <c r="A48" s="1"/>
      <c r="B48" s="1"/>
      <c r="C48" s="1"/>
      <c r="D48" s="1"/>
      <c r="E48" s="1"/>
      <c r="F48" s="38"/>
      <c r="G48" s="1"/>
      <c r="H48" s="38"/>
    </row>
    <row r="49" spans="1:11" ht="18.600000000000001" thickTop="1" thickBot="1">
      <c r="A49" s="7"/>
      <c r="B49" s="1"/>
      <c r="C49" s="86" t="s">
        <v>7</v>
      </c>
      <c r="D49" s="41"/>
      <c r="E49" s="86" t="s">
        <v>7</v>
      </c>
      <c r="F49" s="42"/>
      <c r="G49" s="86" t="s">
        <v>7</v>
      </c>
      <c r="H49" s="43"/>
    </row>
    <row r="50" spans="1:11" ht="16.8" thickTop="1" thickBot="1">
      <c r="A50" s="87" t="s">
        <v>8</v>
      </c>
      <c r="B50" s="10"/>
      <c r="C50" s="88" t="s">
        <v>9</v>
      </c>
      <c r="D50" s="88" t="s">
        <v>10</v>
      </c>
      <c r="E50" s="88" t="s">
        <v>9</v>
      </c>
      <c r="F50" s="33"/>
      <c r="G50" s="88" t="s">
        <v>9</v>
      </c>
      <c r="H50" s="44"/>
    </row>
    <row r="51" spans="1:11" ht="15.6" thickTop="1">
      <c r="A51" s="89" t="s">
        <v>11</v>
      </c>
      <c r="B51" s="90" t="s">
        <v>12</v>
      </c>
      <c r="C51" s="14"/>
      <c r="D51" s="15"/>
      <c r="E51" s="14"/>
      <c r="F51" s="15"/>
      <c r="G51" s="14"/>
      <c r="H51" s="138"/>
    </row>
    <row r="52" spans="1:11">
      <c r="A52" s="12"/>
      <c r="B52" s="13"/>
      <c r="C52" s="91" t="s">
        <v>13</v>
      </c>
      <c r="D52" s="120"/>
      <c r="E52" s="91" t="s">
        <v>13</v>
      </c>
      <c r="F52" s="120"/>
      <c r="G52" s="91" t="s">
        <v>13</v>
      </c>
      <c r="H52" s="128"/>
    </row>
    <row r="53" spans="1:11">
      <c r="A53" s="12"/>
      <c r="B53" s="90" t="s">
        <v>14</v>
      </c>
      <c r="C53" s="16"/>
      <c r="D53" s="124" t="str">
        <f>IF(AND(AND(C53="b",C54="b"),C55="b")," ",IF(AND(C57&gt;0,C57&lt;7)," ",IF(AND(AND(C57=" ",C61&lt;5),C65&lt;4)," ",IF(C53&lt;33,"MARSH",IF(AND(AND(C53&lt;50,C54&lt;33),C55&lt;33),0.2,IF(AND(AND(C53&gt;=50,C54&lt;33),C55&lt;33),0.3,IF(AND(AND(C53&lt;50,C54&gt;=33),C55&gt;=33),0.8,IF(AND(AND(C53&gt;=50,C54&gt;=33),C55&gt;=33),1,IF(AND(C53&gt;=50,(OR(C54&gt;=33,C55&gt;=33))),0.6,IF(AND(C53&lt;50,(OR(C54&gt;=33,C55&gt;=33))),0.5,"ERROR"))))))))))</f>
        <v xml:space="preserve"> </v>
      </c>
      <c r="E53" s="16"/>
      <c r="F53" s="124" t="str">
        <f>IF(AND(AND(E53="b",E54="b"),E55="b")," ",IF(AND(E57&gt;0,E57&lt;7)," ",IF(AND(AND(E57=" ",E61&lt;5),E65&lt;4)," ",IF(E53&lt;33,"MARSH",IF(AND(AND(E53&lt;50,E54&lt;33),E55&lt;33),0.2,IF(AND(AND(E53&gt;=50,E54&lt;33),E55&lt;33),0.3,IF(AND(AND(E53&lt;50,E54&gt;=33),E55&gt;=33),0.8,IF(AND(AND(E53&gt;=50,E54&gt;=33),E55&gt;=33),1,IF(AND(E53&gt;=50,(OR(E54&gt;=33,E55&gt;=33))),0.6,IF(AND(E53&lt;50,(OR(E54&gt;=33,E55&gt;=33))),0.5,"ERROR"))))))))))</f>
        <v xml:space="preserve"> </v>
      </c>
      <c r="G53" s="16"/>
      <c r="H53" s="129" t="str">
        <f>IF(AND(AND(G53="b",G54="b"),G55="b")," ",IF(AND(G57&gt;0,G57&lt;7)," ",IF(AND(AND(G57=" ",G61&lt;5),G65&lt;4)," ",IF(G53&lt;33,"MARSH",IF(AND(AND(G53&lt;50,G54&lt;33),G55&lt;33),0.2,IF(AND(AND(G53&gt;=50,G54&lt;33),G55&lt;33),0.3,IF(AND(AND(G53&lt;50,G54&gt;=33),G55&gt;=33),0.8,IF(AND(AND(G53&gt;=50,G54&gt;=33),G55&gt;=33),1,IF(AND(G53&gt;=50,(OR(G54&gt;=33,G55&gt;=33))),0.6,IF(AND(G53&lt;50,(OR(G54&gt;=33,G55&gt;=33))),0.5,"ERROR"))))))))))</f>
        <v xml:space="preserve"> </v>
      </c>
    </row>
    <row r="54" spans="1:11">
      <c r="A54" s="12"/>
      <c r="B54" s="90" t="s">
        <v>15</v>
      </c>
      <c r="C54" s="16"/>
      <c r="D54" s="17"/>
      <c r="E54" s="16"/>
      <c r="F54" s="17"/>
      <c r="G54" s="16"/>
      <c r="H54" s="51"/>
    </row>
    <row r="55" spans="1:11">
      <c r="A55" s="18"/>
      <c r="B55" s="92" t="s">
        <v>16</v>
      </c>
      <c r="C55" s="19"/>
      <c r="D55" s="20"/>
      <c r="E55" s="19"/>
      <c r="F55" s="20"/>
      <c r="G55" s="19"/>
      <c r="H55" s="53"/>
    </row>
    <row r="56" spans="1:11">
      <c r="A56" s="89" t="s">
        <v>17</v>
      </c>
      <c r="B56" s="90" t="s">
        <v>18</v>
      </c>
      <c r="C56" s="91" t="s">
        <v>19</v>
      </c>
      <c r="D56" s="14"/>
      <c r="E56" s="91" t="s">
        <v>19</v>
      </c>
      <c r="F56" s="14"/>
      <c r="G56" s="91" t="s">
        <v>19</v>
      </c>
      <c r="H56" s="30"/>
    </row>
    <row r="57" spans="1:11">
      <c r="A57" s="12"/>
      <c r="B57" s="93" t="s">
        <v>20</v>
      </c>
      <c r="C57" s="16"/>
      <c r="D57" s="120" t="str">
        <f>IF(C57="b"," ",IF(C57=0,0,IF(AND(C57&gt;0,C57&lt;=3),0.0033*C57,IF(AND(C57&gt;3,C57&lt;=7),((0.01*C57)-0.02),IF(AND(C57&gt;7,C57&lt;=10),((0.017*C57)-0.07),IF(AND(C57&gt;10,C57&lt;=20),((0.02*C57)-0.1),IF(AND(C57&gt;20,C57&lt;=30),((0.03*C57)-0.3),IF(AND(C57&gt;30,C57&lt;=50),0.02*C57,IF(C57&gt;50,1," ")))))))))</f>
        <v xml:space="preserve"> </v>
      </c>
      <c r="E57" s="16"/>
      <c r="F57" s="120" t="str">
        <f>IF(E57="b"," ",IF(E57=0,0,IF(AND(E57&gt;0,E57&lt;=3),0.0033*E57,IF(AND(E57&gt;3,E57&lt;=7),((0.01*E57)-0.02),IF(AND(E57&gt;7,E57&lt;=10),((0.017*E57)-0.07),IF(AND(E57&gt;10,E57&lt;=20),((0.02*E57)-0.1),IF(AND(E57&gt;20,E57&lt;=30),((0.03*E57)-0.3),IF(AND(E57&gt;30,E57&lt;=50),0.02*E57,IF(E57&gt;50,1," ")))))))))</f>
        <v xml:space="preserve"> </v>
      </c>
      <c r="G57" s="16"/>
      <c r="H57" s="128" t="str">
        <f>IF(G57="b"," ",IF(G57=0,0,IF(AND(G57&gt;0,G57&lt;=3),0.0033*G57,IF(AND(G57&gt;3,G57&lt;=7),((0.01*G57)-0.02),IF(AND(G57&gt;7,G57&lt;=10),((0.017*G57)-0.07),IF(AND(G57&gt;10,G57&lt;=20),((0.02*G57)-0.1),IF(AND(G57&gt;20,G57&lt;=30),((0.03*G57)-0.3),IF(AND(G57&gt;30,G57&lt;=50),0.02*G57,IF(G57&gt;50,1," ")))))))))</f>
        <v xml:space="preserve"> </v>
      </c>
    </row>
    <row r="58" spans="1:11">
      <c r="A58" s="12"/>
      <c r="B58" s="90" t="s">
        <v>21</v>
      </c>
      <c r="C58" s="91" t="s">
        <v>22</v>
      </c>
      <c r="D58" s="14"/>
      <c r="E58" s="91" t="s">
        <v>22</v>
      </c>
      <c r="F58" s="14"/>
      <c r="G58" s="91" t="s">
        <v>22</v>
      </c>
      <c r="H58" s="30"/>
    </row>
    <row r="59" spans="1:11">
      <c r="A59" s="12"/>
      <c r="B59" s="21"/>
      <c r="C59" s="16"/>
      <c r="D59" s="14"/>
      <c r="E59" s="16"/>
      <c r="F59" s="14"/>
      <c r="G59" s="16"/>
      <c r="H59" s="30"/>
    </row>
    <row r="60" spans="1:11">
      <c r="A60" s="12"/>
      <c r="B60" s="93" t="s">
        <v>23</v>
      </c>
      <c r="C60" s="91" t="s">
        <v>24</v>
      </c>
      <c r="D60" s="121"/>
      <c r="E60" s="91" t="s">
        <v>24</v>
      </c>
      <c r="F60" s="121"/>
      <c r="G60" s="91" t="s">
        <v>24</v>
      </c>
      <c r="H60" s="130"/>
    </row>
    <row r="61" spans="1:11">
      <c r="A61" s="12"/>
      <c r="B61" s="93" t="s">
        <v>25</v>
      </c>
      <c r="C61" s="16"/>
      <c r="D61" s="14"/>
      <c r="E61" s="16"/>
      <c r="F61" s="14"/>
      <c r="G61" s="16"/>
      <c r="H61" s="30"/>
      <c r="I61" s="119">
        <f>IF(C61=0,0,IF(AND(C61&gt;0,C61&lt;=1),0.01*C61,IF(AND(C61&gt;1,C61&lt;=4),((0.013*C61)-0.002),IF(AND(C61&gt;4,C61&lt;=7),((0.017*C61)-0.019),IF(AND(C61&gt;7,C61&lt;=9),((0.1*C61)-0.6),IF(AND(C61&gt;9,C61&lt;=11),((0.15*C61)-1.05),IF(AND(C61&gt;11,C61&lt;=13),((0.1*C61)-0.5),IF(AND(C61&gt;13,C61&lt;=16),((0.067*C61)-0.071),IF(C61&gt;16,1," ")))))))))</f>
        <v>0</v>
      </c>
      <c r="J61" s="119">
        <f>IF(E61=0,0,IF(AND(E61&gt;0,E61&lt;=1),0.01*E61,IF(AND(E61&gt;1,E61&lt;=4),((0.013*E61)-0.002),IF(AND(E61&gt;4,E61&lt;=7),((0.017*E61)-0.019),IF(AND(E61&gt;7,E61&lt;=9),((0.1*E61)-0.6),IF(AND(E61&gt;9,E61&lt;=11),((0.15*E61)-1.05),IF(AND(E61&gt;11,E61&lt;=13),((0.1*E61)-0.5),IF(AND(E61&gt;13,E61&lt;=16),((0.067*E61)-0.071),IF(E61&gt;16,1," ")))))))))</f>
        <v>0</v>
      </c>
      <c r="K61" s="119">
        <f>IF(G61=0,0,IF(AND(G61&gt;0,G61&lt;=1),0.01*G61,IF(AND(G61&gt;1,G61&lt;=4),((0.013*G61)-0.002),IF(AND(G61&gt;4,G61&lt;=7),((0.017*G61)-0.019),IF(AND(G61&gt;7,E61&lt;=9),((0.1*G61)-0.6),IF(AND(G61&gt;9,G61&lt;=11),((0.15*G61)-1.05),IF(AND(G61&gt;11,G61&lt;=13),((0.1*G61)-0.5),IF(AND(G61&gt;13,G61&lt;=16),((0.067*G61)-0.071),IF(G61&gt;16,1," ")))))))))</f>
        <v>0</v>
      </c>
    </row>
    <row r="62" spans="1:11">
      <c r="A62" s="12"/>
      <c r="B62" s="93" t="s">
        <v>26</v>
      </c>
      <c r="C62" s="91" t="s">
        <v>27</v>
      </c>
      <c r="D62" s="14"/>
      <c r="E62" s="91" t="s">
        <v>27</v>
      </c>
      <c r="F62" s="14"/>
      <c r="G62" s="91" t="s">
        <v>27</v>
      </c>
      <c r="H62" s="30"/>
    </row>
    <row r="63" spans="1:11">
      <c r="A63" s="12"/>
      <c r="B63" s="93" t="s">
        <v>28</v>
      </c>
      <c r="C63" s="16"/>
      <c r="D63" s="14"/>
      <c r="E63" s="16"/>
      <c r="F63" s="14"/>
      <c r="G63" s="16"/>
      <c r="H63" s="30"/>
    </row>
    <row r="64" spans="1:11">
      <c r="A64" s="12"/>
      <c r="B64" s="21"/>
      <c r="C64" s="14" t="s">
        <v>29</v>
      </c>
      <c r="D64" s="14"/>
      <c r="E64" s="14" t="s">
        <v>29</v>
      </c>
      <c r="F64" s="14"/>
      <c r="G64" s="14" t="s">
        <v>29</v>
      </c>
      <c r="H64" s="30"/>
    </row>
    <row r="65" spans="1:11">
      <c r="A65" s="18"/>
      <c r="B65" s="22"/>
      <c r="C65" s="123"/>
      <c r="D65" s="135" t="str">
        <f>IF(AND(C57&lt;&gt;" ",C59+C61+C63+C65&gt;0),"   ERROR",IF(C57&lt;&gt;" "," ",IF(C57+C59+C61+C63+C65=" "," ",IF(AND(C57="  ",C59+C63&lt;&gt;100),"  ERROR",IF(AND(C59&lt;&gt;" ",C61=" "),"   ERROR",IF(AND(C63&lt;&gt;" ",C65=" "),"   ERROR",((C59/100*I61)+(C63/100*I65))))))))</f>
        <v xml:space="preserve"> </v>
      </c>
      <c r="E65" s="23"/>
      <c r="F65" s="135" t="str">
        <f>IF(AND(E57&lt;&gt;" ",E59+E61+E63+E65&gt;0),"   ERROR",IF(E57&lt;&gt;" "," ",IF(E57+E59+E61+E63+E65=" "," ",IF(AND(E57="  ",E59+E63&lt;&gt;100),"  ERROR",IF(AND(E59&lt;&gt;" ",E61=" "),"   ERROR",IF(AND(E63&lt;&gt;" ",E65=" "),"   ERROR",((E59/100*J61)+(E63/100*J65))))))))</f>
        <v xml:space="preserve"> </v>
      </c>
      <c r="G65" s="23"/>
      <c r="H65" s="139" t="str">
        <f>IF(AND(G57&lt;&gt;" ",G59+G61+G63+G65&gt;0),"   ERROR",IF(G57&lt;&gt;" "," ",IF(G57+G59+G61+G63+G65=" "," ",IF(AND(G57="  ",G59+G63&lt;&gt;100),"  ERROR",IF(AND(G59&lt;&gt;" ",G61=" "),"   ERROR",IF(AND(G63&lt;&gt;" ",G65=" "),"   ERROR",((G59/100*K61)+(G63/100*K65))))))))</f>
        <v xml:space="preserve"> </v>
      </c>
      <c r="I65">
        <f>IF(C65=0,0,IF(AND(C65&gt;0,C65&lt;=1),0.01*C65,IF(AND(C65&gt;1,C65&lt;=2),((0.04*C65)-0.03),IF(AND(C65&gt;2,C65&lt;=4),0.025*C65,IF(AND(C65&gt;4,C65&lt;=6),((0.1*C65)-0.3),IF(AND(C65&gt;6,C65&lt;=8),((0.15*C65)-0.6),IF(AND(C65&gt;8,C65&lt;=12),((0.1*C65)-0.2),IF(C65&gt;12,1," "))))))))</f>
        <v>0</v>
      </c>
      <c r="J65">
        <f>IF(E65=0,0,IF(AND(E65&gt;0,E65&lt;=1),0.01*E65,IF(AND(E65&gt;1,E65&lt;=2),((0.04*E65)-0.03),IF(AND(E65&gt;2,E65&lt;=4),0.025*E65,IF(AND(E65&gt;4,E65&lt;=6),((0.1*E65)-0.3),IF(AND(E65&gt;6,E65&lt;=8),((0.15*E65)-0.6),IF(AND(E65&gt;8,E65&lt;=12),((0.1*E65)-0.2),IF(E65&gt;12,1," "))))))))</f>
        <v>0</v>
      </c>
      <c r="K65">
        <f>IF(G65=0,0,IF(AND(G65&gt;0,G65&lt;=1),0.01*G65,IF(AND(G65&gt;1,G65&lt;=2),((0.04*G65)-0.03),IF(AND(G65&gt;2,G65&lt;=4),0.025*G65,IF(AND(G65&gt;4,G65&lt;=6),((0.1*G65)-0.3),IF(AND(G65&gt;6,G65&lt;=8),((0.15*G65)-0.6),IF(AND(G65&gt;8,G65&lt;=12),((0.1*G65)-0.2),IF(G65&gt;12,1," "))))))))</f>
        <v>0</v>
      </c>
    </row>
    <row r="66" spans="1:11">
      <c r="A66" s="12"/>
      <c r="B66" s="13"/>
      <c r="C66" s="91" t="s">
        <v>30</v>
      </c>
      <c r="D66" s="14"/>
      <c r="E66" s="91" t="s">
        <v>30</v>
      </c>
      <c r="F66" s="14"/>
      <c r="G66" s="91" t="s">
        <v>30</v>
      </c>
      <c r="H66" s="30"/>
    </row>
    <row r="67" spans="1:11">
      <c r="A67" s="94" t="s">
        <v>31</v>
      </c>
      <c r="B67" s="92" t="s">
        <v>32</v>
      </c>
      <c r="C67" s="19"/>
      <c r="D67" s="135" t="str">
        <f ca="1">IF(CELL("TYPE",C67)="b"," ",IF(C67=1,0.1,IF(C67=2,0.4,IF(C67=3,0.8,IF(C67=4,1,IF(C67&lt;1,"ERROR",IF(C67&gt;3,"ERROR",0)))))))</f>
        <v xml:space="preserve"> </v>
      </c>
      <c r="E67" s="19"/>
      <c r="F67" s="135" t="str">
        <f ca="1">IF(CELL("TYPE",E67)="b"," ",IF(E67=1,0.1,IF(E67=2,0.4,IF(E67=3,0.8,IF(E67=4,1,IF(E67&lt;1,"ERROR",IF(E67&gt;3,"ERROR",0)))))))</f>
        <v xml:space="preserve"> </v>
      </c>
      <c r="G67" s="19"/>
      <c r="H67" s="139" t="str">
        <f ca="1">IF(CELL("TYPE",G67)="b"," ",IF(G67=1,0.1,IF(G67=2,0.4,IF(G67=3,0.8,IF(G67=4,1,IF(G67&lt;1,"ERROR",IF(G67&gt;3,"ERROR",0)))))))</f>
        <v xml:space="preserve"> </v>
      </c>
    </row>
    <row r="68" spans="1:11">
      <c r="A68" s="12"/>
      <c r="B68" s="13"/>
      <c r="C68" s="91" t="s">
        <v>30</v>
      </c>
      <c r="D68" s="14"/>
      <c r="E68" s="91" t="s">
        <v>30</v>
      </c>
      <c r="F68" s="14"/>
      <c r="G68" s="91" t="s">
        <v>30</v>
      </c>
      <c r="H68" s="30"/>
    </row>
    <row r="69" spans="1:11">
      <c r="A69" s="94" t="s">
        <v>33</v>
      </c>
      <c r="B69" s="92" t="s">
        <v>34</v>
      </c>
      <c r="C69" s="122"/>
      <c r="D69" s="125" t="str">
        <f>IF(C69="b"," ",IF(AND(C57&gt;0,C57&lt;7)," ",IF(AND(AND(C57=" ",C61&lt;5),C65&lt;4)," ",IF(C69=1,0.2,IF(C69=2,0.4,IF(C69=3,0.6,IF(C69=4,0.8,IF(C69=5,1,IF(C69&lt;1,"ERROR",IF(C69&gt;5,"ERROR",0))))))))))</f>
        <v xml:space="preserve"> </v>
      </c>
      <c r="E69" s="19"/>
      <c r="F69" s="125" t="str">
        <f>IF(E69="b"," ",IF(AND(E57&gt;0,E57&lt;7)," ",IF(AND(AND(E57=" ",E61&lt;5),E65&lt;4)," ",IF(E69=1,0.2,IF(E69=2,0.4,IF(E69=3,0.6,IF(E69=4,0.8,IF(E69=5,1,IF(E69&lt;1,"ERROR",IF(E69&gt;5,"ERROR",0))))))))))</f>
        <v xml:space="preserve"> </v>
      </c>
      <c r="G69" s="19"/>
      <c r="H69" s="131" t="str">
        <f>IF(G69="b"," ",IF(AND(G57&gt;0,G57&lt;7)," ",IF(AND(AND(G57=" ",G61&lt;5),G65&lt;4)," ",IF(G69=1,0.2,IF(G69=2,0.4,IF(G69=3,0.6,IF(G69=4,0.8,IF(G69=5,1,IF(G69&lt;1,"ERROR",IF(G69&gt;5,"ERROR",0))))))))))</f>
        <v xml:space="preserve"> </v>
      </c>
    </row>
    <row r="70" spans="1:11">
      <c r="A70" s="12"/>
      <c r="B70" s="90" t="s">
        <v>35</v>
      </c>
      <c r="C70" s="91" t="s">
        <v>69</v>
      </c>
      <c r="D70" s="14"/>
      <c r="E70" s="91" t="s">
        <v>69</v>
      </c>
      <c r="F70" s="14"/>
      <c r="G70" s="91" t="s">
        <v>69</v>
      </c>
      <c r="H70" s="30"/>
    </row>
    <row r="71" spans="1:11">
      <c r="A71" s="89" t="s">
        <v>36</v>
      </c>
      <c r="B71" s="90" t="s">
        <v>37</v>
      </c>
      <c r="C71" s="14"/>
      <c r="D71" s="14"/>
      <c r="E71" s="14"/>
      <c r="F71" s="14"/>
      <c r="G71" s="14"/>
      <c r="H71" s="30"/>
    </row>
    <row r="72" spans="1:11">
      <c r="A72" s="27"/>
      <c r="B72" s="28"/>
      <c r="C72" s="46"/>
      <c r="D72" s="14"/>
      <c r="E72" s="14"/>
      <c r="F72" s="14"/>
      <c r="G72" s="14"/>
      <c r="H72" s="30"/>
    </row>
    <row r="73" spans="1:11">
      <c r="A73" s="12"/>
      <c r="B73" s="90" t="s">
        <v>38</v>
      </c>
      <c r="C73" s="24"/>
      <c r="D73" s="136" t="str">
        <f ca="1">IF(AND(AND(AND(AND(CELL("TYPE",C73)="b",CELL("TYPE",C74)="b"),CELL("TYPE",C75)="b"),CELL("TYPE",C76)="b"),CELL("TYPE",C77)="b")," ",IF(C77=100,0.01,IF(SUM(C73:C77)&lt;100,"ERR(&lt;100)",IF(SUM(C73:C77)&gt;100,"ERR(&gt;100)",(C73+C74*0.6+C75*0.4+C76*0.2+C77*0)/100))))</f>
        <v xml:space="preserve"> </v>
      </c>
      <c r="E73" s="24"/>
      <c r="F73" s="136" t="str">
        <f ca="1">IF(AND(AND(AND(AND(CELL("TYPE",E73)="b",CELL("TYPE",E74)="b"),CELL("TYPE",E75)="b"),CELL("TYPE",E76)="b"),CELL("TYPE",E77)="b")," ",IF(E77=100,0.01,IF(SUM(E73:E77)&lt;100,"ERR(&lt;100)",IF(SUM(E73:E77)&gt;100,"ERR(&gt;100)",(E73+E74*0.6+E75*0.4+E76*0.2+E77*0)/100))))</f>
        <v xml:space="preserve"> </v>
      </c>
      <c r="G73" s="24"/>
      <c r="H73" s="140" t="str">
        <f ca="1">IF(AND(AND(AND(AND(CELL("TYPE",G73)="b",CELL("TYPE",G74)="b"),CELL("TYPE",G75)="b"),CELL("TYPE",G76)="b"),CELL("TYPE",G77)="b")," ",IF(G77=100,0.01,IF(SUM(G73:G77)&lt;100,"ERR(&lt;100)",IF(SUM(G73:G77)&gt;100,"ERR(&gt;100)",(G73+G74*0.6+G75*0.4+G76*0.2+G77*0)/100))))</f>
        <v xml:space="preserve"> </v>
      </c>
    </row>
    <row r="74" spans="1:11">
      <c r="A74" s="12"/>
      <c r="B74" s="90" t="s">
        <v>39</v>
      </c>
      <c r="C74" s="24"/>
      <c r="D74" s="15"/>
      <c r="E74" s="24"/>
      <c r="F74" s="15"/>
      <c r="G74" s="24"/>
      <c r="H74" s="32"/>
    </row>
    <row r="75" spans="1:11">
      <c r="A75" s="12"/>
      <c r="B75" s="90" t="s">
        <v>40</v>
      </c>
      <c r="C75" s="24"/>
      <c r="D75" s="14"/>
      <c r="E75" s="24"/>
      <c r="F75" s="14"/>
      <c r="G75" s="24"/>
      <c r="H75" s="30"/>
    </row>
    <row r="76" spans="1:11">
      <c r="A76" s="12"/>
      <c r="B76" s="90" t="s">
        <v>41</v>
      </c>
      <c r="C76" s="24"/>
      <c r="D76" s="14"/>
      <c r="E76" s="24"/>
      <c r="F76" s="14"/>
      <c r="G76" s="24"/>
      <c r="H76" s="30"/>
    </row>
    <row r="77" spans="1:11">
      <c r="A77" s="18"/>
      <c r="B77" s="92" t="s">
        <v>42</v>
      </c>
      <c r="C77" s="23"/>
      <c r="D77" s="25"/>
      <c r="E77" s="23"/>
      <c r="F77" s="25"/>
      <c r="G77" s="23"/>
      <c r="H77" s="57"/>
    </row>
    <row r="78" spans="1:11">
      <c r="A78" s="27"/>
      <c r="B78" s="95" t="s">
        <v>43</v>
      </c>
      <c r="C78" s="29"/>
      <c r="D78" s="29"/>
      <c r="E78" s="29"/>
      <c r="F78" s="29"/>
      <c r="G78" s="29"/>
      <c r="H78" s="30"/>
      <c r="I78" s="127"/>
    </row>
    <row r="79" spans="1:11">
      <c r="A79" s="96" t="s">
        <v>44</v>
      </c>
      <c r="B79" s="29"/>
      <c r="C79" s="97" t="s">
        <v>30</v>
      </c>
      <c r="D79" s="29"/>
      <c r="E79" s="97" t="s">
        <v>30</v>
      </c>
      <c r="F79" s="29"/>
      <c r="G79" s="97" t="s">
        <v>30</v>
      </c>
      <c r="H79" s="30"/>
    </row>
    <row r="80" spans="1:11">
      <c r="A80" s="27"/>
      <c r="B80" s="95" t="s">
        <v>45</v>
      </c>
      <c r="C80" s="31"/>
      <c r="D80" s="137" t="str">
        <f>IF(OR(C80=4,C82=3),1,IF(AND(C80=1,C82=1),0.01,IF(AND(C80=1,C82=2),0.26,IF(AND(C80=2,C82=1),0.26,IF(AND(C80=2,C82=2),0.5,IF(AND(C80=3,C82=1),0.41,IF(AND(C80=3,C82=2),0.65," ")))))))</f>
        <v xml:space="preserve"> </v>
      </c>
      <c r="E80" s="31"/>
      <c r="F80" s="137" t="str">
        <f>IF(OR(E80=4,E82=3),1,IF(AND(E80=1,E82=1),0.01,IF(AND(E80=1,E82=2),0.26,IF(AND(E80=2,E82=1),0.26,IF(AND(E80=2,E82=2),0.5,IF(AND(E80=3,E82=1),0.41,IF(AND(E80=3,E82=2),0.65," ")))))))</f>
        <v xml:space="preserve"> </v>
      </c>
      <c r="G80" s="31"/>
      <c r="H80" s="140" t="str">
        <f>IF(OR(G80=4,G82=3),1,IF(AND(G80=1,G82=1),0.01,IF(AND(G80=1,G82=2),0.26,IF(AND(G80=2,G82=1),0.26,IF(AND(G80=2,G82=2),0.5,IF(AND(G80=3,G82=1),0.41,IF(AND(G80=3,G82=2),0.65," ")))))))</f>
        <v xml:space="preserve"> </v>
      </c>
    </row>
    <row r="81" spans="1:8">
      <c r="A81" s="27"/>
      <c r="B81" s="28"/>
      <c r="C81" s="97" t="s">
        <v>30</v>
      </c>
      <c r="D81" s="29"/>
      <c r="E81" s="97" t="s">
        <v>30</v>
      </c>
      <c r="F81" s="29"/>
      <c r="G81" s="97" t="s">
        <v>30</v>
      </c>
      <c r="H81" s="30"/>
    </row>
    <row r="82" spans="1:8" ht="15.6" thickBot="1">
      <c r="A82" s="33"/>
      <c r="B82" s="98" t="s">
        <v>46</v>
      </c>
      <c r="C82" s="34"/>
      <c r="D82" s="35"/>
      <c r="E82" s="34"/>
      <c r="F82" s="35"/>
      <c r="G82" s="34"/>
      <c r="H82" s="36"/>
    </row>
    <row r="83" spans="1:8" ht="16.8" thickTop="1" thickBot="1">
      <c r="A83" s="1"/>
      <c r="B83" s="1"/>
      <c r="C83" s="37" t="s">
        <v>47</v>
      </c>
      <c r="D83" s="126" t="str">
        <f>IF(D57+D65=" "," ",IF(AND(C57&gt;=7,C53&lt;33),"MARSH",IF(AND(OR(AND(C57=" ",C61&gt;=5),C65&gt;=4),C53&lt;33),"MARSH",IF(AND(C57&gt;0,C57&lt;7),(D57^4*D67^2*D73*D80)^(1/8),IF(C57&gt;=7,(D53^4*D57^4*D67^2*D69*D73*D80)^(1/13),IF(AND(AND(C57=" ",C61&lt;5),C65&lt;4),(D65^4*D67^2*D73*D80)^(1/8),IF(OR(AND(C57=" ",C61&gt;=5),C65&gt;=4),(D53^4*D65^4*D67^2*D69*D73*D80)^(1/13)," ")))))))</f>
        <v xml:space="preserve"> </v>
      </c>
      <c r="E83" s="37" t="s">
        <v>47</v>
      </c>
      <c r="F83" s="126" t="str">
        <f>IF(F57+F65=" "," ",IF(AND(E57&gt;=7,E53&lt;33),"MARSH",IF(AND(OR(AND(E57=" ",E61&gt;=5),E65&gt;=4),E53&lt;33),"MARSH",IF(AND(E57&gt;0,E57&lt;7),(F57^4*F67^2*F73*F80)^(1/8),IF(E57&gt;=7,(F53^4*F57^4*F67^2*F69*F73*F80)^(1/13),IF(AND(AND(E57=" ",E61&lt;5),E65&lt;4),(F65^4*F67^2*F73*F80)^(1/8),IF(OR(AND(E57=" ",E61&gt;=5),E65&gt;=4),(F53^4*F65^4*F67^2*F69*F73*F80)^(1/13)," ")))))))</f>
        <v xml:space="preserve"> </v>
      </c>
      <c r="G83" s="37" t="s">
        <v>47</v>
      </c>
      <c r="H83" s="126" t="str">
        <f>IF(H57+H65=" "," ",IF(AND(G57&gt;=7,G53&lt;33),"MARSH",IF(AND(OR(AND(G57=" ",G61&gt;=5),G65&gt;=4),G53&lt;33),"MARSH",IF(AND(G57&gt;0,G57&lt;7),(H57^4*H67^2*H73*H80)^(1/8),IF(G57&gt;=7,(H53^4*H57^4*H67^2*H69*H73*H80)^(1/13),IF(AND(AND(G57=" ",G61&lt;5),G65&lt;4),(H65^4*H67^2*H73*H80)^(1/8),IF(OR(AND(G57=" ",G61&gt;=5),G65&gt;=4),(H53^4*H65^4*H67^2*H69*H73*H80)^(1/13)," ")))))))</f>
        <v xml:space="preserve"> </v>
      </c>
    </row>
    <row r="84" spans="1:8" ht="15.6" thickTop="1"/>
    <row r="86" spans="1:8" ht="17.399999999999999">
      <c r="A86" s="5" t="s">
        <v>2</v>
      </c>
      <c r="B86" s="40" t="str">
        <f ca="1">IF(CELL("TYPE",$B$4)="b"," ",$B$4)</f>
        <v>P # - Applicant Name - IMPACTS or BENEFITS</v>
      </c>
    </row>
    <row r="88" spans="1:8">
      <c r="A88" t="s">
        <v>48</v>
      </c>
    </row>
    <row r="89" spans="1:8" ht="15.6" thickBot="1"/>
    <row r="90" spans="1:8" ht="18.600000000000001" thickTop="1" thickBot="1">
      <c r="A90" s="7"/>
      <c r="B90" s="1"/>
      <c r="C90" s="86" t="s">
        <v>7</v>
      </c>
      <c r="D90" s="41"/>
      <c r="E90" s="86" t="s">
        <v>7</v>
      </c>
      <c r="F90" s="41"/>
      <c r="G90" s="86" t="s">
        <v>7</v>
      </c>
      <c r="H90" s="45"/>
    </row>
    <row r="91" spans="1:8" ht="16.8" thickTop="1" thickBot="1">
      <c r="A91" s="87" t="s">
        <v>8</v>
      </c>
      <c r="B91" s="10"/>
      <c r="C91" s="88" t="s">
        <v>9</v>
      </c>
      <c r="D91" s="88" t="s">
        <v>10</v>
      </c>
      <c r="E91" s="88" t="s">
        <v>9</v>
      </c>
      <c r="F91" s="88" t="s">
        <v>10</v>
      </c>
      <c r="G91" s="88" t="s">
        <v>9</v>
      </c>
      <c r="H91" s="87" t="s">
        <v>10</v>
      </c>
    </row>
    <row r="92" spans="1:8" ht="15.6" thickTop="1">
      <c r="A92" s="89" t="s">
        <v>11</v>
      </c>
      <c r="B92" s="90" t="s">
        <v>12</v>
      </c>
      <c r="C92" s="14"/>
      <c r="D92" s="15"/>
      <c r="E92" s="14"/>
      <c r="F92" s="15"/>
      <c r="G92" s="14"/>
      <c r="H92" s="138"/>
    </row>
    <row r="93" spans="1:8">
      <c r="A93" s="12"/>
      <c r="B93" s="13"/>
      <c r="C93" s="91" t="s">
        <v>13</v>
      </c>
      <c r="D93" s="120"/>
      <c r="E93" s="91" t="s">
        <v>13</v>
      </c>
      <c r="F93" s="120"/>
      <c r="G93" s="91" t="s">
        <v>13</v>
      </c>
      <c r="H93" s="128"/>
    </row>
    <row r="94" spans="1:8">
      <c r="A94" s="12"/>
      <c r="B94" s="90" t="s">
        <v>14</v>
      </c>
      <c r="C94" s="16"/>
      <c r="D94" s="124" t="str">
        <f>IF(AND(AND(C94="b",C95="b"),C96="b")," ",IF(AND(C98&gt;0,C98&lt;7)," ",IF(AND(AND(C98=" ",C102&lt;5),C106&lt;4)," ",IF(C94&lt;33,"MARSH",IF(AND(AND(C94&lt;50,C95&lt;33),C96&lt;33),0.2,IF(AND(AND(C94&gt;=50,C95&lt;33),C96&lt;33),0.3,IF(AND(AND(C94&lt;50,C95&gt;=33),C96&gt;=33),0.8,IF(AND(AND(C94&gt;=50,C95&gt;=33),C96&gt;=33),1,IF(AND(C94&gt;=50,(OR(C95&gt;=33,C96&gt;=33))),0.6,IF(AND(C94&lt;50,(OR(C95&gt;=33,C96&gt;=33))),0.5,"ERROR"))))))))))</f>
        <v xml:space="preserve"> </v>
      </c>
      <c r="E94" s="16"/>
      <c r="F94" s="124" t="str">
        <f>IF(AND(AND(E94="b",E95="b"),E96="b")," ",IF(AND(E98&gt;0,E98&lt;7)," ",IF(AND(AND(E98=" ",E102&lt;5),E106&lt;4)," ",IF(E94&lt;33,"MARSH",IF(AND(AND(E94&lt;50,E95&lt;33),E96&lt;33),0.2,IF(AND(AND(E94&gt;=50,E95&lt;33),E96&lt;33),0.3,IF(AND(AND(E94&lt;50,E95&gt;=33),E96&gt;=33),0.8,IF(AND(AND(E94&gt;=50,E95&gt;=33),E96&gt;=33),1,IF(AND(E94&gt;=50,(OR(E95&gt;=33,E96&gt;=33))),0.6,IF(AND(E94&lt;50,(OR(E95&gt;=33,E96&gt;=33))),0.5,"ERROR"))))))))))</f>
        <v xml:space="preserve"> </v>
      </c>
      <c r="G94" s="16"/>
      <c r="H94" s="129" t="str">
        <f>IF(AND(AND(G94="b",G95="b"),G96="b")," ",IF(AND(G98&gt;0,G98&lt;7)," ",IF(AND(AND(G98=" ",G102&lt;5),G106&lt;4)," ",IF(G94&lt;33,"MARSH",IF(AND(AND(G94&lt;50,G95&lt;33),G96&lt;33),0.2,IF(AND(AND(G94&gt;=50,G95&lt;33),G96&lt;33),0.3,IF(AND(AND(G94&lt;50,G95&gt;=33),G96&gt;=33),0.8,IF(AND(AND(G94&gt;=50,G95&gt;=33),G96&gt;=33),1,IF(AND(G94&gt;=50,(OR(G95&gt;=33,G96&gt;=33))),0.6,IF(AND(G94&lt;50,(OR(G95&gt;=33,G96&gt;=33))),0.5,"ERROR"))))))))))</f>
        <v xml:space="preserve"> </v>
      </c>
    </row>
    <row r="95" spans="1:8">
      <c r="A95" s="12"/>
      <c r="B95" s="90" t="s">
        <v>15</v>
      </c>
      <c r="C95" s="16"/>
      <c r="D95" s="17"/>
      <c r="E95" s="16"/>
      <c r="F95" s="17"/>
      <c r="G95" s="16"/>
      <c r="H95" s="51"/>
    </row>
    <row r="96" spans="1:8">
      <c r="A96" s="18"/>
      <c r="B96" s="92" t="s">
        <v>16</v>
      </c>
      <c r="C96" s="19"/>
      <c r="D96" s="20"/>
      <c r="E96" s="19"/>
      <c r="F96" s="20"/>
      <c r="G96" s="19"/>
      <c r="H96" s="53"/>
    </row>
    <row r="97" spans="1:11">
      <c r="A97" s="134" t="s">
        <v>17</v>
      </c>
      <c r="B97" s="100" t="s">
        <v>18</v>
      </c>
      <c r="C97" s="91" t="s">
        <v>19</v>
      </c>
      <c r="D97" s="14"/>
      <c r="E97" s="91" t="s">
        <v>19</v>
      </c>
      <c r="F97" s="14"/>
      <c r="G97" s="91" t="s">
        <v>19</v>
      </c>
      <c r="H97" s="30"/>
    </row>
    <row r="98" spans="1:11">
      <c r="A98" s="12"/>
      <c r="B98" s="101" t="s">
        <v>20</v>
      </c>
      <c r="C98" s="16"/>
      <c r="D98" s="120" t="str">
        <f>IF(C98="b"," ",IF(C98=0,0,IF(AND(C98&gt;0,C98&lt;=3),0.0033*C98,IF(AND(C98&gt;3,C98&lt;=7),((0.01*C98)-0.02),IF(AND(C98&gt;7,C98&lt;=10),((0.017*C98)-0.07),IF(AND(C98&gt;10,C98&lt;=20),((0.02*C98)-0.1),IF(AND(C98&gt;20,C98&lt;=30),((0.03*C98)-0.3),IF(AND(C98&gt;30,C98&lt;=50),0.02*C98,IF(C98&gt;50,1," ")))))))))</f>
        <v xml:space="preserve"> </v>
      </c>
      <c r="E98" s="16"/>
      <c r="F98" s="120" t="str">
        <f>IF(E98="b"," ",IF(E98=0,0,IF(AND(E98&gt;0,E98&lt;=3),0.0033*E98,IF(AND(E98&gt;3,E98&lt;=7),((0.01*E98)-0.02),IF(AND(E98&gt;7,E98&lt;=10),((0.017*E98)-0.07),IF(AND(E98&gt;10,E98&lt;=20),((0.02*E98)-0.1),IF(AND(E98&gt;20,E98&lt;=30),((0.03*E98)-0.3),IF(AND(E98&gt;30,E98&lt;=50),0.02*E98,IF(E98&gt;50,1," ")))))))))</f>
        <v xml:space="preserve"> </v>
      </c>
      <c r="G98" s="16"/>
      <c r="H98" s="128" t="str">
        <f>IF(G98="b"," ",IF(G98=0,0,IF(AND(G98&gt;0,G98&lt;=3),0.0033*G98,IF(AND(G98&gt;3,G98&lt;=7),((0.01*G98)-0.02),IF(AND(G98&gt;7,G98&lt;=10),((0.017*G98)-0.07),IF(AND(G98&gt;10,G98&lt;=20),((0.02*G98)-0.1),IF(AND(G98&gt;20,G98&lt;=30),((0.03*G98)-0.3),IF(AND(G98&gt;30,G98&lt;=50),0.02*G98,IF(G98&gt;50,1," ")))))))))</f>
        <v xml:space="preserve"> </v>
      </c>
    </row>
    <row r="99" spans="1:11">
      <c r="A99" s="12"/>
      <c r="B99" s="100" t="s">
        <v>21</v>
      </c>
      <c r="C99" s="91" t="s">
        <v>22</v>
      </c>
      <c r="D99" s="14"/>
      <c r="E99" s="91" t="s">
        <v>22</v>
      </c>
      <c r="F99" s="14"/>
      <c r="G99" s="91" t="s">
        <v>22</v>
      </c>
      <c r="H99" s="30"/>
    </row>
    <row r="100" spans="1:11">
      <c r="A100" s="12"/>
      <c r="B100" s="48"/>
      <c r="C100" s="16"/>
      <c r="D100" s="14"/>
      <c r="E100" s="16"/>
      <c r="F100" s="14"/>
      <c r="G100" s="16"/>
      <c r="H100" s="30"/>
    </row>
    <row r="101" spans="1:11">
      <c r="A101" s="12"/>
      <c r="B101" s="101" t="s">
        <v>23</v>
      </c>
      <c r="C101" s="91" t="s">
        <v>24</v>
      </c>
      <c r="D101" s="121"/>
      <c r="E101" s="91" t="s">
        <v>24</v>
      </c>
      <c r="F101" s="121"/>
      <c r="G101" s="91" t="s">
        <v>24</v>
      </c>
      <c r="H101" s="130"/>
    </row>
    <row r="102" spans="1:11">
      <c r="A102" s="12"/>
      <c r="B102" s="101" t="s">
        <v>25</v>
      </c>
      <c r="C102" s="16"/>
      <c r="D102" s="14"/>
      <c r="E102" s="16"/>
      <c r="F102" s="14"/>
      <c r="G102" s="16"/>
      <c r="H102" s="30"/>
      <c r="I102" s="119">
        <f>IF(C102=0,0,IF(AND(C102&gt;0,C102&lt;=1),0.01*C102,IF(AND(C102&gt;1,C102&lt;=4),((0.013*C102)-0.002),IF(AND(C102&gt;4,C102&lt;=7),((0.017*C102)-0.019),IF(AND(C102&gt;7,C102&lt;=9),((0.1*C102)-0.6),IF(AND(C102&gt;9,C102&lt;=11),((0.15*C102)-1.05),IF(AND(C102&gt;11,C102&lt;=13),((0.1*C102)-0.5),IF(AND(C102&gt;13,C102&lt;=16),((0.067*C102)-0.071),IF(C102&gt;16,1," ")))))))))</f>
        <v>0</v>
      </c>
      <c r="J102" s="119">
        <f>IF(E102=0,0,IF(AND(E102&gt;0,E102&lt;=1),0.01*E102,IF(AND(E102&gt;1,E102&lt;=4),((0.013*E102)-0.002),IF(AND(E102&gt;4,E102&lt;=7),((0.017*E102)-0.019),IF(AND(E102&gt;7,E102&lt;=9),((0.1*E102)-0.6),IF(AND(E102&gt;9,E102&lt;=11),((0.15*E102)-1.05),IF(AND(E102&gt;11,E102&lt;=13),((0.1*E102)-0.5),IF(AND(E102&gt;13,E102&lt;=16),((0.067*E102)-0.071),IF(E102&gt;16,1," ")))))))))</f>
        <v>0</v>
      </c>
      <c r="K102" s="119">
        <f>IF(G102=0,0,IF(AND(G102&gt;0,G102&lt;=1),0.01*G102,IF(AND(G102&gt;1,G102&lt;=4),((0.013*G102)-0.002),IF(AND(G102&gt;4,G102&lt;=7),((0.017*G102)-0.019),IF(AND(G102&gt;7,E102&lt;=9),((0.1*G102)-0.6),IF(AND(G102&gt;9,G102&lt;=11),((0.15*G102)-1.05),IF(AND(G102&gt;11,G102&lt;=13),((0.1*G102)-0.5),IF(AND(G102&gt;13,G102&lt;=16),((0.067*G102)-0.071),IF(G102&gt;16,1," ")))))))))</f>
        <v>0</v>
      </c>
    </row>
    <row r="103" spans="1:11">
      <c r="A103" s="12"/>
      <c r="B103" s="101" t="s">
        <v>26</v>
      </c>
      <c r="C103" s="91" t="s">
        <v>27</v>
      </c>
      <c r="D103" s="14"/>
      <c r="E103" s="91" t="s">
        <v>27</v>
      </c>
      <c r="F103" s="14"/>
      <c r="G103" s="91" t="s">
        <v>27</v>
      </c>
      <c r="H103" s="30"/>
    </row>
    <row r="104" spans="1:11">
      <c r="A104" s="12"/>
      <c r="B104" s="101" t="s">
        <v>28</v>
      </c>
      <c r="C104" s="16"/>
      <c r="D104" s="14"/>
      <c r="E104" s="16"/>
      <c r="F104" s="14"/>
      <c r="G104" s="16"/>
      <c r="H104" s="30"/>
    </row>
    <row r="105" spans="1:11">
      <c r="A105" s="12"/>
      <c r="B105" s="48"/>
      <c r="C105" s="14" t="s">
        <v>29</v>
      </c>
      <c r="D105" s="14"/>
      <c r="E105" s="14" t="s">
        <v>29</v>
      </c>
      <c r="F105" s="14"/>
      <c r="G105" s="14" t="s">
        <v>29</v>
      </c>
      <c r="H105" s="30"/>
    </row>
    <row r="106" spans="1:11">
      <c r="A106" s="18"/>
      <c r="B106" s="49"/>
      <c r="C106" s="123"/>
      <c r="D106" s="135" t="str">
        <f>IF(AND(C98&lt;&gt;" ",C100+C102+C104+C106&gt;0),"   ERROR",IF(C98&lt;&gt;" "," ",IF(C98+C100+C102+C104+C106=" "," ",IF(AND(C98="  ",C100+C104&lt;&gt;100),"  ERROR",IF(AND(C100&lt;&gt;" ",C102=" "),"   ERROR",IF(AND(C104&lt;&gt;" ",C106=" "),"   ERROR",((C100/100*I102)+(C104/100*I106))))))))</f>
        <v xml:space="preserve"> </v>
      </c>
      <c r="E106" s="23"/>
      <c r="F106" s="135" t="str">
        <f>IF(AND(E98&lt;&gt;" ",E100+E102+E104+E106&gt;0),"   ERROR",IF(E98&lt;&gt;" "," ",IF(E98+E100+E102+E104+E106=" "," ",IF(AND(E98="  ",E100+E104&lt;&gt;100),"  ERROR",IF(AND(E100&lt;&gt;" ",E102=" "),"   ERROR",IF(AND(E104&lt;&gt;" ",E106=" "),"   ERROR",((E100/100*J102)+(E104/100*J106))))))))</f>
        <v xml:space="preserve"> </v>
      </c>
      <c r="G106" s="23"/>
      <c r="H106" s="139" t="str">
        <f>IF(AND(G98&lt;&gt;" ",G100+G102+G104+G106&gt;0),"   ERROR",IF(G98&lt;&gt;" "," ",IF(G98+G100+G102+G104+G106=" "," ",IF(AND(G98="  ",G100+G104&lt;&gt;100),"  ERROR",IF(AND(G100&lt;&gt;" ",G102=" "),"   ERROR",IF(AND(G104&lt;&gt;" ",G106=" "),"   ERROR",((G100/100*K102)+(G104/100*K106))))))))</f>
        <v xml:space="preserve"> </v>
      </c>
      <c r="I106">
        <f>IF(C106=0,0,IF(AND(C106&gt;0,C106&lt;=1),0.01*C106,IF(AND(C106&gt;1,C106&lt;=2),((0.04*C106)-0.03),IF(AND(C106&gt;2,C106&lt;=4),0.025*C106,IF(AND(C106&gt;4,C106&lt;=6),((0.1*C106)-0.3),IF(AND(C106&gt;6,C106&lt;=8),((0.15*C106)-0.6),IF(AND(C106&gt;8,C106&lt;=12),((0.1*C106)-0.2),IF(C106&gt;12,1," "))))))))</f>
        <v>0</v>
      </c>
      <c r="J106">
        <f>IF(E106=0,0,IF(AND(E106&gt;0,E106&lt;=1),0.01*E106,IF(AND(E106&gt;1,E106&lt;=2),((0.04*E106)-0.03),IF(AND(E106&gt;2,E106&lt;=4),0.025*E106,IF(AND(E106&gt;4,E106&lt;=6),((0.1*E106)-0.3),IF(AND(E106&gt;6,E106&lt;=8),((0.15*E106)-0.6),IF(AND(E106&gt;8,E106&lt;=12),((0.1*E106)-0.2),IF(E106&gt;12,1," "))))))))</f>
        <v>0</v>
      </c>
      <c r="K106">
        <f>IF(G106=0,0,IF(AND(G106&gt;0,G106&lt;=1),0.01*G106,IF(AND(G106&gt;1,G106&lt;=2),((0.04*G106)-0.03),IF(AND(G106&gt;2,G106&lt;=4),0.025*G106,IF(AND(G106&gt;4,G106&lt;=6),((0.1*G106)-0.3),IF(AND(G106&gt;6,G106&lt;=8),((0.15*G106)-0.6),IF(AND(G106&gt;8,G106&lt;=12),((0.1*G106)-0.2),IF(G106&gt;12,1," "))))))))</f>
        <v>0</v>
      </c>
    </row>
    <row r="107" spans="1:11">
      <c r="A107" s="12"/>
      <c r="B107" s="13"/>
      <c r="C107" s="91" t="s">
        <v>30</v>
      </c>
      <c r="D107" s="14"/>
      <c r="E107" s="91" t="s">
        <v>30</v>
      </c>
      <c r="F107" s="14"/>
      <c r="G107" s="91" t="s">
        <v>30</v>
      </c>
      <c r="H107" s="30"/>
    </row>
    <row r="108" spans="1:11">
      <c r="A108" s="94" t="s">
        <v>31</v>
      </c>
      <c r="B108" s="92" t="s">
        <v>32</v>
      </c>
      <c r="C108" s="19"/>
      <c r="D108" s="135" t="str">
        <f ca="1">IF(CELL("TYPE",C108)="b"," ",IF(C108=1,0.1,IF(C108=2,0.4,IF(C108=3,0.8,IF(C108=4,1,IF(C108&lt;1,"ERROR",IF(C108&gt;3,"ERROR",0)))))))</f>
        <v xml:space="preserve"> </v>
      </c>
      <c r="E108" s="19"/>
      <c r="F108" s="135" t="str">
        <f ca="1">IF(CELL("TYPE",E108)="b"," ",IF(E108=1,0.1,IF(E108=2,0.4,IF(E108=3,0.8,IF(E108=4,1,IF(E108&lt;1,"ERROR",IF(E108&gt;3,"ERROR",0)))))))</f>
        <v xml:space="preserve"> </v>
      </c>
      <c r="G108" s="19"/>
      <c r="H108" s="139" t="str">
        <f ca="1">IF(CELL("TYPE",G108)="b"," ",IF(G108=1,0.1,IF(G108=2,0.4,IF(G108=3,0.8,IF(G108=4,1,IF(G108&lt;1,"ERROR",IF(G108&gt;3,"ERROR",0)))))))</f>
        <v xml:space="preserve"> </v>
      </c>
    </row>
    <row r="109" spans="1:11">
      <c r="A109" s="12"/>
      <c r="B109" s="13"/>
      <c r="C109" s="91" t="s">
        <v>30</v>
      </c>
      <c r="D109" s="14"/>
      <c r="E109" s="91" t="s">
        <v>30</v>
      </c>
      <c r="F109" s="14"/>
      <c r="G109" s="91" t="s">
        <v>30</v>
      </c>
      <c r="H109" s="30"/>
    </row>
    <row r="110" spans="1:11">
      <c r="A110" s="94" t="s">
        <v>33</v>
      </c>
      <c r="B110" s="92" t="s">
        <v>34</v>
      </c>
      <c r="C110" s="122"/>
      <c r="D110" s="125" t="str">
        <f>IF(C110="b"," ",IF(AND(C98&gt;0,C98&lt;7)," ",IF(AND(AND(C98=" ",C102&lt;5),C106&lt;4)," ",IF(C110=1,0.2,IF(C110=2,0.4,IF(C110=3,0.6,IF(C110=4,0.8,IF(C110=5,1,IF(C110&lt;1,"ERROR",IF(C110&gt;5,"ERROR",0))))))))))</f>
        <v xml:space="preserve"> </v>
      </c>
      <c r="E110" s="19"/>
      <c r="F110" s="125" t="str">
        <f>IF(E110="b"," ",IF(AND(E98&gt;0,E98&lt;7)," ",IF(AND(AND(E98=" ",E102&lt;5),E106&lt;4)," ",IF(E110=1,0.2,IF(E110=2,0.4,IF(E110=3,0.6,IF(E110=4,0.8,IF(E110=5,1,IF(E110&lt;1,"ERROR",IF(E110&gt;5,"ERROR",0))))))))))</f>
        <v xml:space="preserve"> </v>
      </c>
      <c r="G110" s="19"/>
      <c r="H110" s="131" t="str">
        <f>IF(G110="b"," ",IF(AND(G98&gt;0,G98&lt;7)," ",IF(AND(AND(G98=" ",G102&lt;5),G106&lt;4)," ",IF(G110=1,0.2,IF(G110=2,0.4,IF(G110=3,0.6,IF(G110=4,0.8,IF(G110=5,1,IF(G110&lt;1,"ERROR",IF(G110&gt;5,"ERROR",0))))))))))</f>
        <v xml:space="preserve"> </v>
      </c>
    </row>
    <row r="111" spans="1:11">
      <c r="A111" s="12"/>
      <c r="B111" s="90" t="s">
        <v>35</v>
      </c>
      <c r="C111" s="91" t="s">
        <v>69</v>
      </c>
      <c r="D111" s="14"/>
      <c r="E111" s="91" t="s">
        <v>69</v>
      </c>
      <c r="F111" s="14"/>
      <c r="G111" s="91" t="s">
        <v>69</v>
      </c>
      <c r="H111" s="30"/>
    </row>
    <row r="112" spans="1:11">
      <c r="A112" s="89" t="s">
        <v>36</v>
      </c>
      <c r="B112" s="90" t="s">
        <v>37</v>
      </c>
      <c r="C112" s="14"/>
      <c r="D112" s="14"/>
      <c r="E112" s="14"/>
      <c r="F112" s="14"/>
      <c r="G112" s="14"/>
      <c r="H112" s="30"/>
    </row>
    <row r="113" spans="1:9">
      <c r="A113" s="27"/>
      <c r="B113" s="28"/>
      <c r="C113" s="46"/>
      <c r="D113" s="14"/>
      <c r="E113" s="14"/>
      <c r="F113" s="14"/>
      <c r="G113" s="14"/>
      <c r="H113" s="30"/>
    </row>
    <row r="114" spans="1:9">
      <c r="A114" s="12"/>
      <c r="B114" s="90" t="s">
        <v>38</v>
      </c>
      <c r="C114" s="24"/>
      <c r="D114" s="136" t="str">
        <f ca="1">IF(AND(AND(AND(AND(CELL("TYPE",C114)="b",CELL("TYPE",C115)="b"),CELL("TYPE",C116)="b"),CELL("TYPE",C117)="b"),CELL("TYPE",C118)="b")," ",IF(C118=100,0.01,IF(SUM(C114:C118)&lt;100,"ERR(&lt;100)",IF(SUM(C114:C118)&gt;100,"ERR(&gt;100)",(C114+C115*0.6+C116*0.4+C117*0.2+C118*0)/100))))</f>
        <v xml:space="preserve"> </v>
      </c>
      <c r="E114" s="24"/>
      <c r="F114" s="136" t="str">
        <f ca="1">IF(AND(AND(AND(AND(CELL("TYPE",E114)="b",CELL("TYPE",E115)="b"),CELL("TYPE",E116)="b"),CELL("TYPE",E117)="b"),CELL("TYPE",E118)="b")," ",IF(E118=100,0.01,IF(SUM(E114:E118)&lt;100,"ERR(&lt;100)",IF(SUM(E114:E118)&gt;100,"ERR(&gt;100)",(E114+E115*0.6+E116*0.4+E117*0.2+E118*0)/100))))</f>
        <v xml:space="preserve"> </v>
      </c>
      <c r="G114" s="24"/>
      <c r="H114" s="140" t="str">
        <f ca="1">IF(AND(AND(AND(AND(CELL("TYPE",G114)="b",CELL("TYPE",G115)="b"),CELL("TYPE",G116)="b"),CELL("TYPE",G117)="b"),CELL("TYPE",G118)="b")," ",IF(G118=100,0.01,IF(SUM(G114:G118)&lt;100,"ERR(&lt;100)",IF(SUM(G114:G118)&gt;100,"ERR(&gt;100)",(G114+G115*0.6+G116*0.4+G117*0.2+G118*0)/100))))</f>
        <v xml:space="preserve"> </v>
      </c>
    </row>
    <row r="115" spans="1:9">
      <c r="A115" s="12"/>
      <c r="B115" s="90" t="s">
        <v>39</v>
      </c>
      <c r="C115" s="24"/>
      <c r="D115" s="15"/>
      <c r="E115" s="24"/>
      <c r="F115" s="15"/>
      <c r="G115" s="24"/>
      <c r="H115" s="32"/>
    </row>
    <row r="116" spans="1:9">
      <c r="A116" s="12"/>
      <c r="B116" s="90" t="s">
        <v>40</v>
      </c>
      <c r="C116" s="24"/>
      <c r="D116" s="14"/>
      <c r="E116" s="24"/>
      <c r="F116" s="14"/>
      <c r="G116" s="24"/>
      <c r="H116" s="30"/>
    </row>
    <row r="117" spans="1:9">
      <c r="A117" s="12"/>
      <c r="B117" s="90" t="s">
        <v>41</v>
      </c>
      <c r="C117" s="24"/>
      <c r="D117" s="14"/>
      <c r="E117" s="24"/>
      <c r="F117" s="14"/>
      <c r="G117" s="24"/>
      <c r="H117" s="30"/>
    </row>
    <row r="118" spans="1:9">
      <c r="A118" s="18"/>
      <c r="B118" s="92" t="s">
        <v>42</v>
      </c>
      <c r="C118" s="23"/>
      <c r="D118" s="25"/>
      <c r="E118" s="23"/>
      <c r="F118" s="25"/>
      <c r="G118" s="23"/>
      <c r="H118" s="57"/>
    </row>
    <row r="119" spans="1:9">
      <c r="A119" s="27"/>
      <c r="B119" s="95" t="s">
        <v>43</v>
      </c>
      <c r="C119" s="29"/>
      <c r="D119" s="29"/>
      <c r="E119" s="29"/>
      <c r="F119" s="29"/>
      <c r="G119" s="29"/>
      <c r="H119" s="30"/>
      <c r="I119" s="127"/>
    </row>
    <row r="120" spans="1:9">
      <c r="A120" s="96" t="s">
        <v>44</v>
      </c>
      <c r="B120" s="29"/>
      <c r="C120" s="97" t="s">
        <v>30</v>
      </c>
      <c r="D120" s="29"/>
      <c r="E120" s="97" t="s">
        <v>30</v>
      </c>
      <c r="F120" s="29"/>
      <c r="G120" s="97" t="s">
        <v>30</v>
      </c>
      <c r="H120" s="30"/>
    </row>
    <row r="121" spans="1:9">
      <c r="A121" s="27"/>
      <c r="B121" s="95" t="s">
        <v>45</v>
      </c>
      <c r="C121" s="31"/>
      <c r="D121" s="137" t="str">
        <f>IF(OR(C121=4,C123=3),1,IF(AND(C121=1,C123=1),0.01,IF(AND(C121=1,C123=2),0.26,IF(AND(C121=2,C123=1),0.26,IF(AND(C121=2,C123=2),0.5,IF(AND(C121=3,C123=1),0.41,IF(AND(C121=3,C123=2),0.65," ")))))))</f>
        <v xml:space="preserve"> </v>
      </c>
      <c r="E121" s="31"/>
      <c r="F121" s="137" t="str">
        <f>IF(OR(E121=4,E123=3),1,IF(AND(E121=1,E123=1),0.01,IF(AND(E121=1,E123=2),0.26,IF(AND(E121=2,E123=1),0.26,IF(AND(E121=2,E123=2),0.5,IF(AND(E121=3,E123=1),0.41,IF(AND(E121=3,E123=2),0.65," ")))))))</f>
        <v xml:space="preserve"> </v>
      </c>
      <c r="G121" s="31"/>
      <c r="H121" s="140" t="str">
        <f>IF(OR(G121=4,G123=3),1,IF(AND(G121=1,G123=1),0.01,IF(AND(G121=1,G123=2),0.26,IF(AND(G121=2,G123=1),0.26,IF(AND(G121=2,G123=2),0.5,IF(AND(G121=3,G123=1),0.41,IF(AND(G121=3,G123=2),0.65," ")))))))</f>
        <v xml:space="preserve"> </v>
      </c>
    </row>
    <row r="122" spans="1:9">
      <c r="A122" s="27"/>
      <c r="B122" s="28"/>
      <c r="C122" s="97" t="s">
        <v>30</v>
      </c>
      <c r="D122" s="29"/>
      <c r="E122" s="97" t="s">
        <v>30</v>
      </c>
      <c r="F122" s="29"/>
      <c r="G122" s="97" t="s">
        <v>30</v>
      </c>
      <c r="H122" s="30"/>
    </row>
    <row r="123" spans="1:9" ht="15.6" thickBot="1">
      <c r="A123" s="33"/>
      <c r="B123" s="98" t="s">
        <v>46</v>
      </c>
      <c r="C123" s="34"/>
      <c r="D123" s="35"/>
      <c r="E123" s="34"/>
      <c r="F123" s="35"/>
      <c r="G123" s="34"/>
      <c r="H123" s="36"/>
    </row>
    <row r="124" spans="1:9" ht="16.8" thickTop="1" thickBot="1">
      <c r="A124" s="1"/>
      <c r="B124" s="1"/>
      <c r="C124" s="37" t="s">
        <v>47</v>
      </c>
      <c r="D124" s="126" t="str">
        <f>IF(D98+D106=" "," ",IF(AND(C98&gt;=7,C94&lt;33),"MARSH",IF(AND(OR(AND(C98=" ",C102&gt;=5),C106&gt;=4),C94&lt;33),"MARSH",IF(AND(C98&gt;0,C98&lt;7),(D98^4*D108^2*D114*D121)^(1/8),IF(C98&gt;=7,(D94^4*D98^4*D108^2*D110*D114*D121)^(1/13),IF(AND(AND(C98=" ",C102&lt;5),C106&lt;4),(D106^4*D108^2*D114*D121)^(1/8),IF(OR(AND(C98=" ",C102&gt;=5),C106&gt;=4),(D94^4*D106^4*D108^2*D110*D114*D121)^(1/13)," ")))))))</f>
        <v xml:space="preserve"> </v>
      </c>
      <c r="E124" s="37" t="s">
        <v>47</v>
      </c>
      <c r="F124" s="126" t="str">
        <f>IF(F98+F106=" "," ",IF(AND(E98&gt;=7,E94&lt;33),"MARSH",IF(AND(OR(AND(E98=" ",E102&gt;=5),E106&gt;=4),E94&lt;33),"MARSH",IF(AND(E98&gt;0,E98&lt;7),(F98^4*F108^2*F114*F121)^(1/8),IF(E98&gt;=7,(F94^4*F98^4*F108^2*F110*F114*F121)^(1/13),IF(AND(AND(E98=" ",E102&lt;5),E106&lt;4),(F106^4*F108^2*F114*F121)^(1/8),IF(OR(AND(E98=" ",E102&gt;=5),E106&gt;=4),(F94^4*F106^4*F108^2*F110*F114*F121)^(1/13)," ")))))))</f>
        <v xml:space="preserve"> </v>
      </c>
      <c r="G124" s="37" t="s">
        <v>47</v>
      </c>
      <c r="H124" s="126" t="str">
        <f>IF(H98+H106=" "," ",IF(AND(G98&gt;=7,G94&lt;33),"MARSH",IF(AND(OR(AND(G98=" ",G102&gt;=5),G106&gt;=4),G94&lt;33),"MARSH",IF(AND(G98&gt;0,G98&lt;7),(H98^4*H108^2*H114*H121)^(1/8),IF(G98&gt;=7,(H94^4*H98^4*H108^2*H110*H114*H121)^(1/13),IF(AND(AND(G98=" ",G102&lt;5),G106&lt;4),(H106^4*H108^2*H114*H121)^(1/8),IF(OR(AND(G98=" ",G102&gt;=5),G106&gt;=4),(H94^4*H106^4*H108^2*H110*H114*H121)^(1/13)," ")))))))</f>
        <v xml:space="preserve"> </v>
      </c>
    </row>
    <row r="125" spans="1:9" ht="15.6" thickTop="1"/>
    <row r="128" spans="1:9" ht="28.2">
      <c r="A128" s="2" t="s">
        <v>0</v>
      </c>
      <c r="B128" s="3"/>
      <c r="C128" s="3"/>
      <c r="D128" s="3"/>
      <c r="E128" s="3"/>
      <c r="F128" s="3"/>
      <c r="G128" s="3"/>
      <c r="H128" s="3"/>
    </row>
    <row r="129" spans="1:8" ht="22.8">
      <c r="A129" s="4" t="s">
        <v>1</v>
      </c>
      <c r="B129" s="3"/>
      <c r="C129" s="3"/>
      <c r="D129" s="3"/>
      <c r="E129" s="3"/>
      <c r="F129" s="3"/>
      <c r="G129" s="3"/>
      <c r="H129" s="3"/>
    </row>
    <row r="131" spans="1:8" ht="17.399999999999999">
      <c r="A131" s="5" t="s">
        <v>2</v>
      </c>
      <c r="B131" s="40" t="str">
        <f ca="1">IF(CELL("TYPE",$B$4)="b"," ",$B$4)</f>
        <v>P # - Applicant Name - IMPACTS or BENEFITS</v>
      </c>
      <c r="C131" s="1"/>
      <c r="D131" s="1"/>
      <c r="E131" s="1"/>
      <c r="F131" s="5" t="s">
        <v>3</v>
      </c>
      <c r="G131" s="152">
        <f>G4</f>
        <v>0</v>
      </c>
    </row>
    <row r="132" spans="1:8" ht="17.399999999999999">
      <c r="A132" s="1"/>
      <c r="B132" s="40" t="str">
        <f ca="1">IF(CELL("TYPE",$B$5)="b"," ",$B$5)</f>
        <v xml:space="preserve"> </v>
      </c>
      <c r="C132" s="1"/>
      <c r="D132" s="1"/>
      <c r="E132" s="1"/>
      <c r="F132" s="1"/>
      <c r="G132" s="5"/>
      <c r="H132" s="5" t="str">
        <f ca="1">IF(CELL("TYPE",H5)="b"," ",H5)</f>
        <v xml:space="preserve"> </v>
      </c>
    </row>
    <row r="133" spans="1:8" ht="17.399999999999999">
      <c r="A133" s="5" t="s">
        <v>49</v>
      </c>
      <c r="B133" s="1"/>
      <c r="C133" s="1"/>
      <c r="D133" s="1"/>
      <c r="E133" s="1"/>
      <c r="F133" s="1"/>
      <c r="G133" s="5"/>
      <c r="H133" s="5" t="str">
        <f ca="1">IF(CELL("TYPE",H6)="b"," ",H6)</f>
        <v xml:space="preserve"> </v>
      </c>
    </row>
    <row r="134" spans="1:8" ht="15.6" thickBot="1"/>
    <row r="135" spans="1:8" ht="18.600000000000001" thickTop="1" thickBot="1">
      <c r="A135" s="7"/>
      <c r="B135" s="1"/>
      <c r="C135" s="86" t="s">
        <v>5</v>
      </c>
      <c r="D135" s="8"/>
      <c r="E135" s="86" t="s">
        <v>6</v>
      </c>
      <c r="F135" s="8"/>
      <c r="G135" s="86" t="s">
        <v>70</v>
      </c>
      <c r="H135" s="9"/>
    </row>
    <row r="136" spans="1:8" ht="16.8" thickTop="1" thickBot="1">
      <c r="A136" s="87" t="s">
        <v>8</v>
      </c>
      <c r="B136" s="10"/>
      <c r="C136" s="88" t="s">
        <v>9</v>
      </c>
      <c r="D136" s="88" t="s">
        <v>10</v>
      </c>
      <c r="E136" s="88" t="s">
        <v>9</v>
      </c>
      <c r="F136" s="88" t="s">
        <v>10</v>
      </c>
      <c r="G136" s="88" t="s">
        <v>9</v>
      </c>
      <c r="H136" s="87" t="s">
        <v>10</v>
      </c>
    </row>
    <row r="137" spans="1:8" ht="15.6" thickTop="1">
      <c r="A137" s="89" t="s">
        <v>11</v>
      </c>
      <c r="B137" s="90" t="s">
        <v>12</v>
      </c>
      <c r="C137" s="14"/>
      <c r="D137" s="15"/>
      <c r="E137" s="14"/>
      <c r="F137" s="15"/>
      <c r="G137" s="14"/>
      <c r="H137" s="138"/>
    </row>
    <row r="138" spans="1:8">
      <c r="A138" s="12"/>
      <c r="B138" s="13"/>
      <c r="C138" s="91" t="s">
        <v>13</v>
      </c>
      <c r="D138" s="120"/>
      <c r="E138" s="91" t="s">
        <v>13</v>
      </c>
      <c r="F138" s="120"/>
      <c r="G138" s="91" t="s">
        <v>13</v>
      </c>
      <c r="H138" s="128"/>
    </row>
    <row r="139" spans="1:8">
      <c r="A139" s="12"/>
      <c r="B139" s="90" t="s">
        <v>14</v>
      </c>
      <c r="C139" s="144"/>
      <c r="D139" s="124" t="str">
        <f>IF(AND(AND(C139="b",C140="b"),C141="b")," ",IF(AND(C143&gt;0,C143&lt;7)," ",IF(AND(AND(C143=" ",C147&lt;5),C151&lt;4)," ",IF(C139&lt;33,"MARSH",IF(AND(AND(C139&lt;50,C140&lt;33),C141&lt;33),0.2,IF(AND(AND(C139&gt;=50,C140&lt;33),C141&lt;33),0.3,IF(AND(AND(C139&lt;50,C140&gt;=33),C141&gt;=33),0.8,IF(AND(AND(C139&gt;=50,C140&gt;=33),C141&gt;=33),1,IF(AND(C139&gt;=50,(OR(C140&gt;=33,C141&gt;=33))),0.6,IF(AND(C139&lt;50,(OR(C140&gt;=33,C141&gt;=33))),0.5,"ERROR"))))))))))</f>
        <v xml:space="preserve"> </v>
      </c>
      <c r="E139" s="16"/>
      <c r="F139" s="124" t="str">
        <f>IF(AND(AND(E139="b",E140="b"),E141="b")," ",IF(AND(E143&gt;0,E143&lt;7)," ",IF(AND(AND(E143=" ",E147&lt;5),E151&lt;4)," ",IF(E139&lt;33,"MARSH",IF(AND(AND(E139&lt;50,E140&lt;33),E141&lt;33),0.2,IF(AND(AND(E139&gt;=50,E140&lt;33),E141&lt;33),0.3,IF(AND(AND(E139&lt;50,E140&gt;=33),E141&gt;=33),0.8,IF(AND(AND(E139&gt;=50,E140&gt;=33),E141&gt;=33),1,IF(AND(E139&gt;=50,(OR(E140&gt;=33,E141&gt;=33))),0.6,IF(AND(E139&lt;50,(OR(E140&gt;=33,E141&gt;=33))),0.5,"ERROR"))))))))))</f>
        <v xml:space="preserve"> </v>
      </c>
      <c r="G139" s="16"/>
      <c r="H139" s="129" t="str">
        <f>IF(AND(AND(G139="b",G140="b"),G141="b")," ",IF(AND(G143&gt;0,G143&lt;7)," ",IF(AND(AND(G143=" ",G147&lt;5),G151&lt;4)," ",IF(G139&lt;33,"MARSH",IF(AND(AND(G139&lt;50,G140&lt;33),G141&lt;33),0.2,IF(AND(AND(G139&gt;=50,G140&lt;33),G141&lt;33),0.3,IF(AND(AND(G139&lt;50,G140&gt;=33),G141&gt;=33),0.8,IF(AND(AND(G139&gt;=50,G140&gt;=33),G141&gt;=33),1,IF(AND(G139&gt;=50,(OR(G140&gt;=33,G141&gt;=33))),0.6,IF(AND(G139&lt;50,(OR(G140&gt;=33,G141&gt;=33))),0.5,"ERROR"))))))))))</f>
        <v xml:space="preserve"> </v>
      </c>
    </row>
    <row r="140" spans="1:8">
      <c r="A140" s="12"/>
      <c r="B140" s="90" t="s">
        <v>15</v>
      </c>
      <c r="C140" s="144"/>
      <c r="D140" s="17"/>
      <c r="E140" s="16"/>
      <c r="F140" s="17"/>
      <c r="G140" s="16"/>
      <c r="H140" s="51"/>
    </row>
    <row r="141" spans="1:8">
      <c r="A141" s="18"/>
      <c r="B141" s="92" t="s">
        <v>16</v>
      </c>
      <c r="C141" s="145"/>
      <c r="D141" s="20"/>
      <c r="E141" s="19"/>
      <c r="F141" s="20"/>
      <c r="G141" s="19"/>
      <c r="H141" s="53"/>
    </row>
    <row r="142" spans="1:8">
      <c r="A142" s="89" t="s">
        <v>17</v>
      </c>
      <c r="B142" s="90" t="s">
        <v>18</v>
      </c>
      <c r="C142" s="142" t="s">
        <v>19</v>
      </c>
      <c r="D142" s="14"/>
      <c r="E142" s="91" t="s">
        <v>19</v>
      </c>
      <c r="F142" s="14"/>
      <c r="G142" s="91" t="s">
        <v>19</v>
      </c>
      <c r="H142" s="30"/>
    </row>
    <row r="143" spans="1:8">
      <c r="A143" s="12"/>
      <c r="B143" s="93" t="s">
        <v>20</v>
      </c>
      <c r="C143" s="144"/>
      <c r="D143" s="120" t="str">
        <f>IF(C143="b"," ",IF(C143=0,0,IF(AND(C143&gt;0,C143&lt;=3),0.0033*C143,IF(AND(C143&gt;3,C143&lt;=7),((0.01*C143)-0.02),IF(AND(C143&gt;7,C143&lt;=10),((0.017*C143)-0.07),IF(AND(C143&gt;10,C143&lt;=20),((0.02*C143)-0.1),IF(AND(C143&gt;20,C143&lt;=30),((0.03*C143)-0.3),IF(AND(C143&gt;30,C143&lt;=50),0.02*C143,IF(C143&gt;50,1," ")))))))))</f>
        <v xml:space="preserve"> </v>
      </c>
      <c r="E143" s="16"/>
      <c r="F143" s="120" t="str">
        <f>IF(E143="b"," ",IF(E143=0,0,IF(AND(E143&gt;0,E143&lt;=3),0.0033*E143,IF(AND(E143&gt;3,E143&lt;=7),((0.01*E143)-0.02),IF(AND(E143&gt;7,E143&lt;=10),((0.017*E143)-0.07),IF(AND(E143&gt;10,E143&lt;=20),((0.02*E143)-0.1),IF(AND(E143&gt;20,E143&lt;=30),((0.03*E143)-0.3),IF(AND(E143&gt;30,E143&lt;=50),0.02*E143,IF(E143&gt;50,1," ")))))))))</f>
        <v xml:space="preserve"> </v>
      </c>
      <c r="G143" s="16"/>
      <c r="H143" s="128" t="str">
        <f>IF(G143="b"," ",IF(G143=0,0,IF(AND(G143&gt;0,G143&lt;=3),0.0033*G143,IF(AND(G143&gt;3,G143&lt;=7),((0.01*G143)-0.02),IF(AND(G143&gt;7,G143&lt;=10),((0.017*G143)-0.07),IF(AND(G143&gt;10,G143&lt;=20),((0.02*G143)-0.1),IF(AND(G143&gt;20,G143&lt;=30),((0.03*G143)-0.3),IF(AND(G143&gt;30,G143&lt;=50),0.02*G143,IF(G143&gt;50,1," ")))))))))</f>
        <v xml:space="preserve"> </v>
      </c>
    </row>
    <row r="144" spans="1:8">
      <c r="A144" s="12"/>
      <c r="B144" s="90" t="s">
        <v>21</v>
      </c>
      <c r="C144" s="142" t="s">
        <v>22</v>
      </c>
      <c r="D144" s="14"/>
      <c r="E144" s="91" t="s">
        <v>22</v>
      </c>
      <c r="F144" s="14"/>
      <c r="G144" s="91" t="s">
        <v>22</v>
      </c>
      <c r="H144" s="30"/>
    </row>
    <row r="145" spans="1:11">
      <c r="A145" s="12"/>
      <c r="B145" s="21"/>
      <c r="C145" s="144"/>
      <c r="D145" s="14"/>
      <c r="E145" s="16"/>
      <c r="F145" s="14"/>
      <c r="G145" s="16"/>
      <c r="H145" s="30"/>
    </row>
    <row r="146" spans="1:11">
      <c r="A146" s="12"/>
      <c r="B146" s="93" t="s">
        <v>23</v>
      </c>
      <c r="C146" s="142" t="s">
        <v>24</v>
      </c>
      <c r="D146" s="121"/>
      <c r="E146" s="91" t="s">
        <v>24</v>
      </c>
      <c r="F146" s="121"/>
      <c r="G146" s="91" t="s">
        <v>24</v>
      </c>
      <c r="H146" s="130"/>
    </row>
    <row r="147" spans="1:11">
      <c r="A147" s="12"/>
      <c r="B147" s="93" t="s">
        <v>25</v>
      </c>
      <c r="C147" s="144"/>
      <c r="D147" s="14"/>
      <c r="E147" s="16"/>
      <c r="F147" s="14"/>
      <c r="G147" s="16"/>
      <c r="H147" s="30"/>
      <c r="I147" s="119">
        <f>IF(C147=0,0,IF(AND(C147&gt;0,C147&lt;=1),0.01*C147,IF(AND(C147&gt;1,C147&lt;=4),((0.013*C147)-0.002),IF(AND(C147&gt;4,C147&lt;=7),((0.017*C147)-0.019),IF(AND(C147&gt;7,C147&lt;=9),((0.1*C147)-0.6),IF(AND(C147&gt;9,C147&lt;=11),((0.15*C147)-1.05),IF(AND(C147&gt;11,C147&lt;=13),((0.1*C147)-0.5),IF(AND(C147&gt;13,C147&lt;=16),((0.067*C147)-0.071),IF(C147&gt;16,1," ")))))))))</f>
        <v>0</v>
      </c>
      <c r="J147" s="119">
        <f>IF(E147=0,0,IF(AND(E147&gt;0,E147&lt;=1),0.01*E147,IF(AND(E147&gt;1,E147&lt;=4),((0.013*E147)-0.002),IF(AND(E147&gt;4,E147&lt;=7),((0.017*E147)-0.019),IF(AND(E147&gt;7,E147&lt;=9),((0.1*E147)-0.6),IF(AND(E147&gt;9,E147&lt;=11),((0.15*E147)-1.05),IF(AND(E147&gt;11,E147&lt;=13),((0.1*E147)-0.5),IF(AND(E147&gt;13,E147&lt;=16),((0.067*E147)-0.071),IF(E147&gt;16,1," ")))))))))</f>
        <v>0</v>
      </c>
      <c r="K147" s="119">
        <f>IF(G147=0,0,IF(AND(G147&gt;0,G147&lt;=1),0.01*G147,IF(AND(G147&gt;1,G147&lt;=4),((0.013*G147)-0.002),IF(AND(G147&gt;4,G147&lt;=7),((0.017*G147)-0.019),IF(AND(G147&gt;7,E147&lt;=9),((0.1*G147)-0.6),IF(AND(G147&gt;9,G147&lt;=11),((0.15*G147)-1.05),IF(AND(G147&gt;11,G147&lt;=13),((0.1*G147)-0.5),IF(AND(G147&gt;13,G147&lt;=16),((0.067*G147)-0.071),IF(G147&gt;16,1," ")))))))))</f>
        <v>0</v>
      </c>
    </row>
    <row r="148" spans="1:11">
      <c r="A148" s="12"/>
      <c r="B148" s="93" t="s">
        <v>26</v>
      </c>
      <c r="C148" s="142" t="s">
        <v>27</v>
      </c>
      <c r="D148" s="14"/>
      <c r="E148" s="91" t="s">
        <v>27</v>
      </c>
      <c r="F148" s="14"/>
      <c r="G148" s="91" t="s">
        <v>27</v>
      </c>
      <c r="H148" s="30"/>
    </row>
    <row r="149" spans="1:11">
      <c r="A149" s="12"/>
      <c r="B149" s="93" t="s">
        <v>28</v>
      </c>
      <c r="C149" s="144"/>
      <c r="D149" s="14"/>
      <c r="E149" s="16"/>
      <c r="F149" s="14"/>
      <c r="G149" s="16"/>
      <c r="H149" s="30"/>
    </row>
    <row r="150" spans="1:11">
      <c r="A150" s="12"/>
      <c r="B150" s="21"/>
      <c r="C150" s="142" t="s">
        <v>29</v>
      </c>
      <c r="D150" s="14"/>
      <c r="E150" s="14" t="s">
        <v>29</v>
      </c>
      <c r="F150" s="14"/>
      <c r="G150" s="14" t="s">
        <v>29</v>
      </c>
      <c r="H150" s="30"/>
    </row>
    <row r="151" spans="1:11">
      <c r="A151" s="18"/>
      <c r="B151" s="22"/>
      <c r="C151" s="145"/>
      <c r="D151" s="135" t="str">
        <f>IF(AND(C143&lt;&gt;" ",C145+C147+C149+C151&gt;0),"   ERROR",IF(C143&lt;&gt;" "," ",IF(C143+C145+C147+C149+C151=" "," ",IF(AND(C143="  ",C145+C149&lt;&gt;100),"  ERROR",IF(AND(C145&lt;&gt;" ",C147=" "),"   ERROR",IF(AND(C149&lt;&gt;" ",C151=" "),"   ERROR",((C145/100*I147)+(C149/100*I151))))))))</f>
        <v xml:space="preserve"> </v>
      </c>
      <c r="E151" s="23"/>
      <c r="F151" s="135" t="str">
        <f>IF(AND(E143&lt;&gt;" ",E145+E147+E149+E151&gt;0),"   ERROR",IF(E143&lt;&gt;" "," ",IF(E143+E145+E147+E149+E151=" "," ",IF(AND(E143="  ",E145+E149&lt;&gt;100),"  ERROR",IF(AND(E145&lt;&gt;" ",E147=" "),"   ERROR",IF(AND(E149&lt;&gt;" ",E151=" "),"   ERROR",((E145/100*J147)+(E149/100*J151))))))))</f>
        <v xml:space="preserve"> </v>
      </c>
      <c r="G151" s="23"/>
      <c r="H151" s="139" t="str">
        <f>IF(AND(G143&lt;&gt;" ",G145+G147+G149+G151&gt;0),"   ERROR",IF(G143&lt;&gt;" "," ",IF(G143+G145+G147+G149+G151=" "," ",IF(AND(G143="  ",G145+G149&lt;&gt;100),"  ERROR",IF(AND(G145&lt;&gt;" ",G147=" "),"   ERROR",IF(AND(G149&lt;&gt;" ",G151=" "),"   ERROR",((G145/100*K147)+(G149/100*K151))))))))</f>
        <v xml:space="preserve"> </v>
      </c>
      <c r="I151">
        <f>IF(C151=0,0,IF(AND(C151&gt;0,C151&lt;=1),0.01*C151,IF(AND(C151&gt;1,C151&lt;=2),((0.04*C151)-0.03),IF(AND(C151&gt;2,C151&lt;=4),0.025*C151,IF(AND(C151&gt;4,C151&lt;=6),((0.1*C151)-0.3),IF(AND(C151&gt;6,C151&lt;=8),((0.15*C151)-0.6),IF(AND(C151&gt;8,C151&lt;=12),((0.1*C151)-0.2),IF(C151&gt;12,1," "))))))))</f>
        <v>0</v>
      </c>
      <c r="J151">
        <f>IF(E151=0,0,IF(AND(E151&gt;0,E151&lt;=1),0.01*E151,IF(AND(E151&gt;1,E151&lt;=2),((0.04*E151)-0.03),IF(AND(E151&gt;2,E151&lt;=4),0.025*E151,IF(AND(E151&gt;4,E151&lt;=6),((0.1*E151)-0.3),IF(AND(E151&gt;6,E151&lt;=8),((0.15*E151)-0.6),IF(AND(E151&gt;8,E151&lt;=12),((0.1*E151)-0.2),IF(E151&gt;12,1," "))))))))</f>
        <v>0</v>
      </c>
      <c r="K151">
        <f>IF(G151=0,0,IF(AND(G151&gt;0,G151&lt;=1),0.01*G151,IF(AND(G151&gt;1,G151&lt;=2),((0.04*G151)-0.03),IF(AND(G151&gt;2,G151&lt;=4),0.025*G151,IF(AND(G151&gt;4,G151&lt;=6),((0.1*G151)-0.3),IF(AND(G151&gt;6,G151&lt;=8),((0.15*G151)-0.6),IF(AND(G151&gt;8,G151&lt;=12),((0.1*G151)-0.2),IF(G151&gt;12,1," "))))))))</f>
        <v>0</v>
      </c>
    </row>
    <row r="152" spans="1:11">
      <c r="A152" s="12"/>
      <c r="B152" s="13"/>
      <c r="C152" s="142" t="s">
        <v>30</v>
      </c>
      <c r="D152" s="14"/>
      <c r="E152" s="91" t="s">
        <v>30</v>
      </c>
      <c r="F152" s="14"/>
      <c r="G152" s="91" t="s">
        <v>30</v>
      </c>
      <c r="H152" s="30"/>
    </row>
    <row r="153" spans="1:11">
      <c r="A153" s="94" t="s">
        <v>31</v>
      </c>
      <c r="B153" s="92" t="s">
        <v>32</v>
      </c>
      <c r="C153" s="145"/>
      <c r="D153" s="135" t="str">
        <f ca="1">IF(CELL("TYPE",C153)="b"," ",IF(C153=1,0.1,IF(C153=2,0.4,IF(C153=3,0.8,IF(C153=4,1,IF(C153&lt;1,"ERROR",IF(C153&gt;3,"ERROR",0)))))))</f>
        <v xml:space="preserve"> </v>
      </c>
      <c r="E153" s="19"/>
      <c r="F153" s="135" t="str">
        <f ca="1">IF(CELL("TYPE",E153)="b"," ",IF(E153=1,0.1,IF(E153=2,0.4,IF(E153=3,0.8,IF(E153=4,1,IF(E153&lt;1,"ERROR",IF(E153&gt;3,"ERROR",0)))))))</f>
        <v xml:space="preserve"> </v>
      </c>
      <c r="G153" s="19"/>
      <c r="H153" s="139" t="str">
        <f ca="1">IF(CELL("TYPE",G153)="b"," ",IF(G153=1,0.1,IF(G153=2,0.4,IF(G153=3,0.8,IF(G153=4,1,IF(G153&lt;1,"ERROR",IF(G153&gt;3,"ERROR",0)))))))</f>
        <v xml:space="preserve"> </v>
      </c>
    </row>
    <row r="154" spans="1:11">
      <c r="A154" s="12"/>
      <c r="B154" s="13"/>
      <c r="C154" s="142" t="s">
        <v>30</v>
      </c>
      <c r="D154" s="14"/>
      <c r="E154" s="91" t="s">
        <v>30</v>
      </c>
      <c r="F154" s="14"/>
      <c r="G154" s="91" t="s">
        <v>30</v>
      </c>
      <c r="H154" s="30"/>
    </row>
    <row r="155" spans="1:11">
      <c r="A155" s="94" t="s">
        <v>33</v>
      </c>
      <c r="B155" s="92" t="s">
        <v>34</v>
      </c>
      <c r="C155" s="146"/>
      <c r="D155" s="125" t="str">
        <f>IF(C155="b"," ",IF(AND(C143&gt;0,C143&lt;7)," ",IF(AND(AND(C143=" ",C147&lt;5),C151&lt;4)," ",IF(C155=1,0.2,IF(C155=2,0.4,IF(C155=3,0.6,IF(C155=4,0.8,IF(C155=5,1,IF(C155&lt;1,"ERROR",IF(C155&gt;5,"ERROR",0))))))))))</f>
        <v xml:space="preserve"> </v>
      </c>
      <c r="E155" s="19"/>
      <c r="F155" s="125" t="str">
        <f>IF(E155="b"," ",IF(AND(E143&gt;0,E143&lt;7)," ",IF(AND(AND(E143=" ",E147&lt;5),E151&lt;4)," ",IF(E155=1,0.2,IF(E155=2,0.4,IF(E155=3,0.6,IF(E155=4,0.8,IF(E155=5,1,IF(E155&lt;1,"ERROR",IF(E155&gt;5,"ERROR",0))))))))))</f>
        <v xml:space="preserve"> </v>
      </c>
      <c r="G155" s="19"/>
      <c r="H155" s="131" t="str">
        <f>IF(G155="b"," ",IF(AND(G143&gt;0,G143&lt;7)," ",IF(AND(AND(G143=" ",G147&lt;5),G151&lt;4)," ",IF(G155=1,0.2,IF(G155=2,0.4,IF(G155=3,0.6,IF(G155=4,0.8,IF(G155=5,1,IF(G155&lt;1,"ERROR",IF(G155&gt;5,"ERROR",0))))))))))</f>
        <v xml:space="preserve"> </v>
      </c>
    </row>
    <row r="156" spans="1:11">
      <c r="A156" s="12"/>
      <c r="B156" s="90" t="s">
        <v>35</v>
      </c>
      <c r="C156" s="142" t="s">
        <v>69</v>
      </c>
      <c r="D156" s="14"/>
      <c r="E156" s="91" t="s">
        <v>69</v>
      </c>
      <c r="F156" s="14"/>
      <c r="G156" s="91" t="s">
        <v>69</v>
      </c>
      <c r="H156" s="30"/>
    </row>
    <row r="157" spans="1:11">
      <c r="A157" s="89" t="s">
        <v>36</v>
      </c>
      <c r="B157" s="90" t="s">
        <v>37</v>
      </c>
      <c r="C157" s="142"/>
      <c r="D157" s="14"/>
      <c r="E157" s="14"/>
      <c r="F157" s="14"/>
      <c r="G157" s="14"/>
      <c r="H157" s="30"/>
    </row>
    <row r="158" spans="1:11">
      <c r="A158" s="27"/>
      <c r="B158" s="28"/>
      <c r="C158" s="142"/>
      <c r="D158" s="14"/>
      <c r="E158" s="14"/>
      <c r="F158" s="14"/>
      <c r="G158" s="14"/>
      <c r="H158" s="30"/>
    </row>
    <row r="159" spans="1:11">
      <c r="A159" s="12"/>
      <c r="B159" s="90" t="s">
        <v>38</v>
      </c>
      <c r="C159" s="147"/>
      <c r="D159" s="136" t="str">
        <f ca="1">IF(AND(AND(AND(AND(CELL("TYPE",C159)="b",CELL("TYPE",C160)="b"),CELL("TYPE",C161)="b"),CELL("TYPE",C162)="b"),CELL("TYPE",C163)="b")," ",IF(C163=100,0.01,IF(SUM(C159:C163)&lt;100,"ERR(&lt;100)",IF(SUM(C159:C163)&gt;100,"ERR(&gt;100)",(C159+C160*0.6+C161*0.4+C162*0.2+C163*0)/100))))</f>
        <v xml:space="preserve"> </v>
      </c>
      <c r="E159" s="24"/>
      <c r="F159" s="136" t="str">
        <f ca="1">IF(AND(AND(AND(AND(CELL("TYPE",E159)="b",CELL("TYPE",E160)="b"),CELL("TYPE",E161)="b"),CELL("TYPE",E162)="b"),CELL("TYPE",E163)="b")," ",IF(E163=100,0.01,IF(SUM(E159:E163)&lt;100,"ERR(&lt;100)",IF(SUM(E159:E163)&gt;100,"ERR(&gt;100)",(E159+E160*0.6+E161*0.4+E162*0.2+E163*0)/100))))</f>
        <v xml:space="preserve"> </v>
      </c>
      <c r="G159" s="24"/>
      <c r="H159" s="140" t="str">
        <f ca="1">IF(AND(AND(AND(AND(CELL("TYPE",G159)="b",CELL("TYPE",G160)="b"),CELL("TYPE",G161)="b"),CELL("TYPE",G162)="b"),CELL("TYPE",G163)="b")," ",IF(G163=100,0.01,IF(SUM(G159:G163)&lt;100,"ERR(&lt;100)",IF(SUM(G159:G163)&gt;100,"ERR(&gt;100)",(G159+G160*0.6+G161*0.4+G162*0.2+G163*0)/100))))</f>
        <v xml:space="preserve"> </v>
      </c>
    </row>
    <row r="160" spans="1:11">
      <c r="A160" s="12"/>
      <c r="B160" s="90" t="s">
        <v>39</v>
      </c>
      <c r="C160" s="147"/>
      <c r="D160" s="15"/>
      <c r="E160" s="24"/>
      <c r="F160" s="15"/>
      <c r="G160" s="24"/>
      <c r="H160" s="32"/>
    </row>
    <row r="161" spans="1:11">
      <c r="A161" s="12"/>
      <c r="B161" s="90" t="s">
        <v>40</v>
      </c>
      <c r="C161" s="147"/>
      <c r="D161" s="14"/>
      <c r="E161" s="24"/>
      <c r="F161" s="14"/>
      <c r="G161" s="24"/>
      <c r="H161" s="30"/>
    </row>
    <row r="162" spans="1:11">
      <c r="A162" s="12"/>
      <c r="B162" s="90" t="s">
        <v>41</v>
      </c>
      <c r="C162" s="147"/>
      <c r="D162" s="14"/>
      <c r="E162" s="24"/>
      <c r="F162" s="14"/>
      <c r="G162" s="24"/>
      <c r="H162" s="30"/>
    </row>
    <row r="163" spans="1:11">
      <c r="A163" s="18"/>
      <c r="B163" s="92" t="s">
        <v>42</v>
      </c>
      <c r="C163" s="145"/>
      <c r="D163" s="25"/>
      <c r="E163" s="23"/>
      <c r="F163" s="25"/>
      <c r="G163" s="23"/>
      <c r="H163" s="57"/>
    </row>
    <row r="164" spans="1:11">
      <c r="A164" s="27"/>
      <c r="B164" s="95" t="s">
        <v>43</v>
      </c>
      <c r="C164" s="143"/>
      <c r="D164" s="29"/>
      <c r="E164" s="29"/>
      <c r="F164" s="29"/>
      <c r="G164" s="29"/>
      <c r="H164" s="30"/>
      <c r="I164" s="127"/>
    </row>
    <row r="165" spans="1:11">
      <c r="A165" s="96" t="s">
        <v>44</v>
      </c>
      <c r="B165" s="29"/>
      <c r="C165" s="143" t="s">
        <v>30</v>
      </c>
      <c r="D165" s="29"/>
      <c r="E165" s="97" t="s">
        <v>30</v>
      </c>
      <c r="F165" s="29"/>
      <c r="G165" s="97" t="s">
        <v>30</v>
      </c>
      <c r="H165" s="30"/>
    </row>
    <row r="166" spans="1:11">
      <c r="A166" s="27"/>
      <c r="B166" s="95" t="s">
        <v>45</v>
      </c>
      <c r="C166" s="148"/>
      <c r="D166" s="137" t="str">
        <f>IF(OR(C166=4,C168=3),1,IF(AND(C166=1,C168=1),0.01,IF(AND(C166=1,C168=2),0.26,IF(AND(C166=2,C168=1),0.26,IF(AND(C166=2,C168=2),0.5,IF(AND(C166=3,C168=1),0.41,IF(AND(C166=3,C168=2),0.65," ")))))))</f>
        <v xml:space="preserve"> </v>
      </c>
      <c r="E166" s="31"/>
      <c r="F166" s="137" t="str">
        <f>IF(OR(E166=4,E168=3),1,IF(AND(E166=1,E168=1),0.01,IF(AND(E166=1,E168=2),0.26,IF(AND(E166=2,E168=1),0.26,IF(AND(E166=2,E168=2),0.5,IF(AND(E166=3,E168=1),0.41,IF(AND(E166=3,E168=2),0.65," ")))))))</f>
        <v xml:space="preserve"> </v>
      </c>
      <c r="G166" s="31"/>
      <c r="H166" s="140" t="str">
        <f>IF(OR(G166=4,G168=3),1,IF(AND(G166=1,G168=1),0.01,IF(AND(G166=1,G168=2),0.26,IF(AND(G166=2,G168=1),0.26,IF(AND(G166=2,G168=2),0.5,IF(AND(G166=3,G168=1),0.41,IF(AND(G166=3,G168=2),0.65," ")))))))</f>
        <v xml:space="preserve"> </v>
      </c>
    </row>
    <row r="167" spans="1:11">
      <c r="A167" s="27"/>
      <c r="B167" s="28"/>
      <c r="C167" s="143" t="s">
        <v>30</v>
      </c>
      <c r="D167" s="29"/>
      <c r="E167" s="97" t="s">
        <v>30</v>
      </c>
      <c r="F167" s="29"/>
      <c r="G167" s="97" t="s">
        <v>30</v>
      </c>
      <c r="H167" s="30"/>
    </row>
    <row r="168" spans="1:11" ht="15.6" thickBot="1">
      <c r="A168" s="33"/>
      <c r="B168" s="98" t="s">
        <v>46</v>
      </c>
      <c r="C168" s="149"/>
      <c r="D168" s="35"/>
      <c r="E168" s="34"/>
      <c r="F168" s="35"/>
      <c r="G168" s="34"/>
      <c r="H168" s="36"/>
    </row>
    <row r="169" spans="1:11" ht="16.8" thickTop="1" thickBot="1">
      <c r="A169" s="1"/>
      <c r="B169" s="1"/>
      <c r="C169" s="37" t="s">
        <v>47</v>
      </c>
      <c r="D169" s="126" t="str">
        <f>IF(D143+D151=" "," ",IF(AND(C143&gt;=7,C139&lt;33),"MARSH",IF(AND(OR(AND(C143=" ",C147&gt;=5),C151&gt;=4),C139&lt;33),"MARSH",IF(AND(C143&gt;0,C143&lt;7),(D143^4*D153^2*D159*D166)^(1/8),IF(C143&gt;=7,(D139^4*D143^4*D153^2*D155*D159*D166)^(1/13),IF(AND(AND(C143=" ",C147&lt;5),C151&lt;4),(D151^4*D153^2*D159*D166)^(1/8),IF(OR(AND(C143=" ",C147&gt;=5),C151&gt;=4),(D139^4*D151^4*D153^2*D155*D159*D166)^(1/13)," ")))))))</f>
        <v xml:space="preserve"> </v>
      </c>
      <c r="E169" s="37" t="s">
        <v>47</v>
      </c>
      <c r="F169" s="126" t="str">
        <f>IF(F143+F151=" "," ",IF(AND(E143&gt;=7,E139&lt;33),"MARSH",IF(AND(OR(AND(E143=" ",E147&gt;=5),E151&gt;=4),E139&lt;33),"MARSH",IF(AND(E143&gt;0,E143&lt;7),(F143^4*F153^2*F159*F166)^(1/8),IF(E143&gt;=7,(F139^4*F143^4*F153^2*F155*F159*F166)^(1/13),IF(AND(AND(E143=" ",E147&lt;5),E151&lt;4),(F151^4*F153^2*F159*F166)^(1/8),IF(OR(AND(E143=" ",E147&gt;=5),E151&gt;=4),(F139^4*F151^4*F153^2*F155*F159*F166)^(1/13)," ")))))))</f>
        <v xml:space="preserve"> </v>
      </c>
      <c r="G169" s="37" t="s">
        <v>47</v>
      </c>
      <c r="H169" s="126" t="str">
        <f>IF(H143+H151=" "," ",IF(AND(G143&gt;=7,G139&lt;33),"MARSH",IF(AND(OR(AND(G143=" ",G147&gt;=5),G151&gt;=4),G139&lt;33),"MARSH",IF(AND(G143&gt;0,G143&lt;7),(H143^4*H153^2*H159*H166)^(1/8),IF(G143&gt;=7,(H139^4*H143^4*H153^2*H155*H159*H166)^(1/13),IF(AND(AND(G143=" ",G147&lt;5),G151&lt;4),(H151^4*H153^2*H159*H166)^(1/8),IF(OR(AND(G143=" ",G147&gt;=5),G151&gt;=4),(H139^4*H151^4*H153^2*H155*H159*H166)^(1/13)," ")))))))</f>
        <v xml:space="preserve"> </v>
      </c>
    </row>
    <row r="170" spans="1:11" ht="15.6" thickTop="1"/>
    <row r="173" spans="1:11" ht="17.399999999999999">
      <c r="A173" t="s">
        <v>2</v>
      </c>
      <c r="B173" s="150" t="str">
        <f ca="1">IF(CELL("TYPE",$B$4)="b"," ",$B$4)</f>
        <v>P # - Applicant Name - IMPACTS or BENEFITS</v>
      </c>
    </row>
    <row r="174" spans="1:11">
      <c r="A174" s="1" t="s">
        <v>48</v>
      </c>
      <c r="B174" s="1"/>
      <c r="C174" s="1"/>
      <c r="D174" s="1"/>
      <c r="E174" s="1"/>
      <c r="F174" s="1"/>
      <c r="G174" s="1"/>
      <c r="H174" s="1"/>
      <c r="I174" s="11"/>
      <c r="J174" s="11"/>
      <c r="K174" s="11"/>
    </row>
    <row r="175" spans="1:11" ht="15.6" thickBot="1">
      <c r="A175" s="1"/>
      <c r="B175" s="1"/>
      <c r="C175" s="1"/>
      <c r="D175" s="1"/>
      <c r="E175" s="1"/>
      <c r="F175" s="1"/>
      <c r="G175" s="1"/>
      <c r="H175" s="1"/>
      <c r="I175" s="11"/>
      <c r="J175" s="11"/>
      <c r="K175" s="11"/>
    </row>
    <row r="176" spans="1:11" ht="18.600000000000001" thickTop="1" thickBot="1">
      <c r="A176" s="50"/>
      <c r="B176" s="27"/>
      <c r="C176" s="86" t="s">
        <v>7</v>
      </c>
      <c r="D176" s="9"/>
      <c r="E176" s="86" t="s">
        <v>7</v>
      </c>
      <c r="F176" s="9"/>
      <c r="G176" s="86" t="s">
        <v>7</v>
      </c>
      <c r="H176" s="9"/>
      <c r="I176" s="27"/>
    </row>
    <row r="177" spans="1:11" ht="16.8" thickTop="1" thickBot="1">
      <c r="A177" s="102" t="s">
        <v>8</v>
      </c>
      <c r="B177" s="33"/>
      <c r="C177" s="103" t="s">
        <v>9</v>
      </c>
      <c r="D177" s="104" t="s">
        <v>10</v>
      </c>
      <c r="E177" s="103" t="s">
        <v>9</v>
      </c>
      <c r="F177" s="104" t="s">
        <v>10</v>
      </c>
      <c r="G177" s="103" t="s">
        <v>9</v>
      </c>
      <c r="H177" s="104" t="s">
        <v>10</v>
      </c>
      <c r="I177" s="27"/>
    </row>
    <row r="178" spans="1:11" ht="15.6" thickTop="1">
      <c r="A178" s="96" t="s">
        <v>11</v>
      </c>
      <c r="B178" s="95" t="s">
        <v>12</v>
      </c>
      <c r="C178" s="132"/>
      <c r="D178" s="15"/>
      <c r="E178" s="14"/>
      <c r="F178" s="15"/>
      <c r="G178" s="14"/>
      <c r="H178" s="138"/>
    </row>
    <row r="179" spans="1:11">
      <c r="A179" s="27"/>
      <c r="B179" s="28"/>
      <c r="C179" s="99" t="s">
        <v>13</v>
      </c>
      <c r="D179" s="120"/>
      <c r="E179" s="91" t="s">
        <v>13</v>
      </c>
      <c r="F179" s="120"/>
      <c r="G179" s="91" t="s">
        <v>13</v>
      </c>
      <c r="H179" s="128"/>
    </row>
    <row r="180" spans="1:11">
      <c r="A180" s="27"/>
      <c r="B180" s="95" t="s">
        <v>14</v>
      </c>
      <c r="C180" s="58"/>
      <c r="D180" s="124" t="str">
        <f>IF(AND(AND(C180="b",C181="b"),C182="b")," ",IF(AND(C184&gt;0,C184&lt;7)," ",IF(AND(AND(C184=" ",C188&lt;5),C192&lt;4)," ",IF(C180&lt;33,"MARSH",IF(AND(AND(C180&lt;50,C181&lt;33),C182&lt;33),0.2,IF(AND(AND(C180&gt;=50,C181&lt;33),C182&lt;33),0.3,IF(AND(AND(C180&lt;50,C181&gt;=33),C182&gt;=33),0.8,IF(AND(AND(C180&gt;=50,C181&gt;=33),C182&gt;=33),1,IF(AND(C180&gt;=50,(OR(C181&gt;=33,C182&gt;=33))),0.6,IF(AND(C180&lt;50,(OR(C181&gt;=33,C182&gt;=33))),0.5,"ERROR"))))))))))</f>
        <v xml:space="preserve"> </v>
      </c>
      <c r="E180" s="16"/>
      <c r="F180" s="124" t="str">
        <f>IF(AND(AND(E180="b",E181="b"),E182="b")," ",IF(AND(E184&gt;0,E184&lt;7)," ",IF(AND(AND(E184=" ",E188&lt;5),E192&lt;4)," ",IF(E180&lt;33,"MARSH",IF(AND(AND(E180&lt;50,E181&lt;33),E182&lt;33),0.2,IF(AND(AND(E180&gt;=50,E181&lt;33),E182&lt;33),0.3,IF(AND(AND(E180&lt;50,E181&gt;=33),E182&gt;=33),0.8,IF(AND(AND(E180&gt;=50,E181&gt;=33),E182&gt;=33),1,IF(AND(E180&gt;=50,(OR(E181&gt;=33,E182&gt;=33))),0.6,IF(AND(E180&lt;50,(OR(E181&gt;=33,E182&gt;=33))),0.5,"ERROR"))))))))))</f>
        <v xml:space="preserve"> </v>
      </c>
      <c r="G180" s="16"/>
      <c r="H180" s="129" t="str">
        <f>IF(AND(AND(G180="b",G181="b"),G182="b")," ",IF(AND(G184&gt;0,G184&lt;7)," ",IF(AND(AND(G184=" ",G188&lt;5),G192&lt;4)," ",IF(G180&lt;33,"MARSH",IF(AND(AND(G180&lt;50,G181&lt;33),G182&lt;33),0.2,IF(AND(AND(G180&gt;=50,G181&lt;33),G182&lt;33),0.3,IF(AND(AND(G180&lt;50,G181&gt;=33),G182&gt;=33),0.8,IF(AND(AND(G180&gt;=50,G181&gt;=33),G182&gt;=33),1,IF(AND(G180&gt;=50,(OR(G181&gt;=33,G182&gt;=33))),0.6,IF(AND(G180&lt;50,(OR(G181&gt;=33,G182&gt;=33))),0.5,"ERROR"))))))))))</f>
        <v xml:space="preserve"> </v>
      </c>
    </row>
    <row r="181" spans="1:11">
      <c r="A181" s="27"/>
      <c r="B181" s="95" t="s">
        <v>15</v>
      </c>
      <c r="C181" s="58"/>
      <c r="D181" s="17"/>
      <c r="E181" s="16"/>
      <c r="F181" s="17"/>
      <c r="G181" s="16"/>
      <c r="H181" s="51"/>
    </row>
    <row r="182" spans="1:11">
      <c r="A182" s="52"/>
      <c r="B182" s="105" t="s">
        <v>16</v>
      </c>
      <c r="C182" s="56"/>
      <c r="D182" s="20"/>
      <c r="E182" s="19"/>
      <c r="F182" s="20"/>
      <c r="G182" s="19"/>
      <c r="H182" s="53"/>
    </row>
    <row r="183" spans="1:11">
      <c r="A183" s="96" t="s">
        <v>17</v>
      </c>
      <c r="B183" s="95" t="s">
        <v>18</v>
      </c>
      <c r="C183" s="99" t="s">
        <v>19</v>
      </c>
      <c r="D183" s="14"/>
      <c r="E183" s="91" t="s">
        <v>19</v>
      </c>
      <c r="F183" s="14"/>
      <c r="G183" s="91" t="s">
        <v>19</v>
      </c>
      <c r="H183" s="30"/>
    </row>
    <row r="184" spans="1:11">
      <c r="A184" s="27"/>
      <c r="B184" s="106" t="s">
        <v>20</v>
      </c>
      <c r="C184" s="58"/>
      <c r="D184" s="120" t="str">
        <f>IF(C184="b"," ",IF(C184=0,0,IF(AND(C184&gt;0,C184&lt;=3),0.0033*C184,IF(AND(C184&gt;3,C184&lt;=7),((0.01*C184)-0.02),IF(AND(C184&gt;7,C184&lt;=10),((0.017*C184)-0.07),IF(AND(C184&gt;10,C184&lt;=20),((0.02*C184)-0.1),IF(AND(C184&gt;20,C184&lt;=30),((0.03*C184)-0.3),IF(AND(C184&gt;30,C184&lt;=50),0.02*C184,IF(C184&gt;50,1," ")))))))))</f>
        <v xml:space="preserve"> </v>
      </c>
      <c r="E184" s="16"/>
      <c r="F184" s="120" t="str">
        <f>IF(E184="b"," ",IF(E184=0,0,IF(AND(E184&gt;0,E184&lt;=3),0.0033*E184,IF(AND(E184&gt;3,E184&lt;=7),((0.01*E184)-0.02),IF(AND(E184&gt;7,E184&lt;=10),((0.017*E184)-0.07),IF(AND(E184&gt;10,E184&lt;=20),((0.02*E184)-0.1),IF(AND(E184&gt;20,E184&lt;=30),((0.03*E184)-0.3),IF(AND(E184&gt;30,E184&lt;=50),0.02*E184,IF(E184&gt;50,1," ")))))))))</f>
        <v xml:space="preserve"> </v>
      </c>
      <c r="G184" s="16"/>
      <c r="H184" s="128" t="str">
        <f>IF(G184="b"," ",IF(G184=0,0,IF(AND(G184&gt;0,G184&lt;=3),0.0033*G184,IF(AND(G184&gt;3,G184&lt;=7),((0.01*G184)-0.02),IF(AND(G184&gt;7,G184&lt;=10),((0.017*G184)-0.07),IF(AND(G184&gt;10,G184&lt;=20),((0.02*G184)-0.1),IF(AND(G184&gt;20,G184&lt;=30),((0.03*G184)-0.3),IF(AND(G184&gt;30,G184&lt;=50),0.02*G184,IF(G184&gt;50,1," ")))))))))</f>
        <v xml:space="preserve"> </v>
      </c>
    </row>
    <row r="185" spans="1:11">
      <c r="A185" s="27"/>
      <c r="B185" s="95" t="s">
        <v>21</v>
      </c>
      <c r="C185" s="99" t="s">
        <v>22</v>
      </c>
      <c r="D185" s="14"/>
      <c r="E185" s="91" t="s">
        <v>22</v>
      </c>
      <c r="F185" s="14"/>
      <c r="G185" s="91" t="s">
        <v>22</v>
      </c>
      <c r="H185" s="30"/>
    </row>
    <row r="186" spans="1:11">
      <c r="A186" s="27"/>
      <c r="B186" s="54"/>
      <c r="C186" s="58"/>
      <c r="D186" s="14"/>
      <c r="E186" s="16"/>
      <c r="F186" s="14"/>
      <c r="G186" s="16"/>
      <c r="H186" s="30"/>
    </row>
    <row r="187" spans="1:11">
      <c r="A187" s="27"/>
      <c r="B187" s="106" t="s">
        <v>23</v>
      </c>
      <c r="C187" s="99" t="s">
        <v>24</v>
      </c>
      <c r="D187" s="121"/>
      <c r="E187" s="91" t="s">
        <v>24</v>
      </c>
      <c r="F187" s="121"/>
      <c r="G187" s="91" t="s">
        <v>24</v>
      </c>
      <c r="H187" s="130"/>
    </row>
    <row r="188" spans="1:11">
      <c r="A188" s="27"/>
      <c r="B188" s="106" t="s">
        <v>25</v>
      </c>
      <c r="C188" s="58"/>
      <c r="D188" s="14"/>
      <c r="E188" s="16"/>
      <c r="F188" s="14"/>
      <c r="G188" s="16"/>
      <c r="H188" s="30"/>
      <c r="I188" s="119">
        <f>IF(C188=0,0,IF(AND(C188&gt;0,C188&lt;=1),0.01*C188,IF(AND(C188&gt;1,C188&lt;=4),((0.013*C188)-0.002),IF(AND(C188&gt;4,C188&lt;=7),((0.017*C188)-0.019),IF(AND(C188&gt;7,C188&lt;=9),((0.1*C188)-0.6),IF(AND(C188&gt;9,C188&lt;=11),((0.15*C188)-1.05),IF(AND(C188&gt;11,C188&lt;=13),((0.1*C188)-0.5),IF(AND(C188&gt;13,C188&lt;=16),((0.067*C188)-0.071),IF(C188&gt;16,1," ")))))))))</f>
        <v>0</v>
      </c>
      <c r="J188" s="119">
        <f>IF(E188=0,0,IF(AND(E188&gt;0,E188&lt;=1),0.01*E188,IF(AND(E188&gt;1,E188&lt;=4),((0.013*E188)-0.002),IF(AND(E188&gt;4,E188&lt;=7),((0.017*E188)-0.019),IF(AND(E188&gt;7,E188&lt;=9),((0.1*E188)-0.6),IF(AND(E188&gt;9,E188&lt;=11),((0.15*E188)-1.05),IF(AND(E188&gt;11,E188&lt;=13),((0.1*E188)-0.5),IF(AND(E188&gt;13,E188&lt;=16),((0.067*E188)-0.071),IF(E188&gt;16,1," ")))))))))</f>
        <v>0</v>
      </c>
      <c r="K188" s="119">
        <f>IF(G188=0,0,IF(AND(G188&gt;0,G188&lt;=1),0.01*G188,IF(AND(G188&gt;1,G188&lt;=4),((0.013*G188)-0.002),IF(AND(G188&gt;4,G188&lt;=7),((0.017*G188)-0.019),IF(AND(G188&gt;7,E188&lt;=9),((0.1*G188)-0.6),IF(AND(G188&gt;9,G188&lt;=11),((0.15*G188)-1.05),IF(AND(G188&gt;11,G188&lt;=13),((0.1*G188)-0.5),IF(AND(G188&gt;13,G188&lt;=16),((0.067*G188)-0.071),IF(G188&gt;16,1," ")))))))))</f>
        <v>0</v>
      </c>
    </row>
    <row r="189" spans="1:11">
      <c r="A189" s="27"/>
      <c r="B189" s="106" t="s">
        <v>26</v>
      </c>
      <c r="C189" s="99" t="s">
        <v>27</v>
      </c>
      <c r="D189" s="14"/>
      <c r="E189" s="91" t="s">
        <v>27</v>
      </c>
      <c r="F189" s="14"/>
      <c r="G189" s="91" t="s">
        <v>27</v>
      </c>
      <c r="H189" s="30"/>
    </row>
    <row r="190" spans="1:11">
      <c r="A190" s="27"/>
      <c r="B190" s="106" t="s">
        <v>28</v>
      </c>
      <c r="C190" s="58"/>
      <c r="D190" s="14"/>
      <c r="E190" s="16"/>
      <c r="F190" s="14"/>
      <c r="G190" s="16"/>
      <c r="H190" s="30"/>
    </row>
    <row r="191" spans="1:11">
      <c r="A191" s="27"/>
      <c r="B191" s="54"/>
      <c r="C191" s="46" t="s">
        <v>29</v>
      </c>
      <c r="D191" s="14"/>
      <c r="E191" s="14" t="s">
        <v>29</v>
      </c>
      <c r="F191" s="14"/>
      <c r="G191" s="14" t="s">
        <v>29</v>
      </c>
      <c r="H191" s="30"/>
    </row>
    <row r="192" spans="1:11">
      <c r="A192" s="52"/>
      <c r="B192" s="55"/>
      <c r="C192" s="133"/>
      <c r="D192" s="135" t="str">
        <f>IF(AND(C184&lt;&gt;" ",C186+C188+C190+C192&gt;0),"   ERROR",IF(C184&lt;&gt;" "," ",IF(C184+C186+C188+C190+C192=" "," ",IF(AND(C184="  ",C186+C190&lt;&gt;100),"  ERROR",IF(AND(C186&lt;&gt;" ",C188=" "),"   ERROR",IF(AND(C190&lt;&gt;" ",C192=" "),"   ERROR",((C186/100*I188)+(C190/100*I192))))))))</f>
        <v xml:space="preserve"> </v>
      </c>
      <c r="E192" s="23"/>
      <c r="F192" s="135" t="str">
        <f>IF(AND(E184&lt;&gt;" ",E186+E188+E190+E192&gt;0),"   ERROR",IF(E184&lt;&gt;" "," ",IF(E184+E186+E188+E190+E192=" "," ",IF(AND(E184="  ",E186+E190&lt;&gt;100),"  ERROR",IF(AND(E186&lt;&gt;" ",E188=" "),"   ERROR",IF(AND(E190&lt;&gt;" ",E192=" "),"   ERROR",((E186/100*J188)+(E190/100*J192))))))))</f>
        <v xml:space="preserve"> </v>
      </c>
      <c r="G192" s="23"/>
      <c r="H192" s="139" t="str">
        <f>IF(AND(G184&lt;&gt;" ",G186+G188+G190+G192&gt;0),"   ERROR",IF(G184&lt;&gt;" "," ",IF(G184+G186+G188+G190+G192=" "," ",IF(AND(G184="  ",G186+G190&lt;&gt;100),"  ERROR",IF(AND(G186&lt;&gt;" ",G188=" "),"   ERROR",IF(AND(G190&lt;&gt;" ",G192=" "),"   ERROR",((G186/100*K188)+(G190/100*K192))))))))</f>
        <v xml:space="preserve"> </v>
      </c>
      <c r="I192">
        <f>IF(C192=0,0,IF(AND(C192&gt;0,C192&lt;=1),0.01*C192,IF(AND(C192&gt;1,C192&lt;=2),((0.04*C192)-0.03),IF(AND(C192&gt;2,C192&lt;=4),0.025*C192,IF(AND(C192&gt;4,C192&lt;=6),((0.1*C192)-0.3),IF(AND(C192&gt;6,C192&lt;=8),((0.15*C192)-0.6),IF(AND(C192&gt;8,C192&lt;=12),((0.1*C192)-0.2),IF(C192&gt;12,1," "))))))))</f>
        <v>0</v>
      </c>
      <c r="J192">
        <f>IF(E192=0,0,IF(AND(E192&gt;0,E192&lt;=1),0.01*E192,IF(AND(E192&gt;1,E192&lt;=2),((0.04*E192)-0.03),IF(AND(E192&gt;2,E192&lt;=4),0.025*E192,IF(AND(E192&gt;4,E192&lt;=6),((0.1*E192)-0.3),IF(AND(E192&gt;6,E192&lt;=8),((0.15*E192)-0.6),IF(AND(E192&gt;8,E192&lt;=12),((0.1*E192)-0.2),IF(E192&gt;12,1," "))))))))</f>
        <v>0</v>
      </c>
      <c r="K192">
        <f>IF(G192=0,0,IF(AND(G192&gt;0,G192&lt;=1),0.01*G192,IF(AND(G192&gt;1,G192&lt;=2),((0.04*G192)-0.03),IF(AND(G192&gt;2,G192&lt;=4),0.025*G192,IF(AND(G192&gt;4,G192&lt;=6),((0.1*G192)-0.3),IF(AND(G192&gt;6,G192&lt;=8),((0.15*G192)-0.6),IF(AND(G192&gt;8,G192&lt;=12),((0.1*G192)-0.2),IF(G192&gt;12,1," "))))))))</f>
        <v>0</v>
      </c>
    </row>
    <row r="193" spans="1:9">
      <c r="A193" s="27"/>
      <c r="B193" s="28"/>
      <c r="C193" s="99" t="s">
        <v>30</v>
      </c>
      <c r="D193" s="14"/>
      <c r="E193" s="91" t="s">
        <v>30</v>
      </c>
      <c r="F193" s="14"/>
      <c r="G193" s="91" t="s">
        <v>30</v>
      </c>
      <c r="H193" s="30"/>
    </row>
    <row r="194" spans="1:9">
      <c r="A194" s="94" t="s">
        <v>31</v>
      </c>
      <c r="B194" s="105" t="s">
        <v>32</v>
      </c>
      <c r="C194" s="56"/>
      <c r="D194" s="135" t="str">
        <f ca="1">IF(CELL("TYPE",C194)="b"," ",IF(C194=1,0.1,IF(C194=2,0.4,IF(C194=3,0.8,IF(C194=4,1,IF(C194&lt;1,"ERROR",IF(C194&gt;3,"ERROR",0)))))))</f>
        <v xml:space="preserve"> </v>
      </c>
      <c r="E194" s="19"/>
      <c r="F194" s="135" t="str">
        <f ca="1">IF(CELL("TYPE",E194)="b"," ",IF(E194=1,0.1,IF(E194=2,0.4,IF(E194=3,0.8,IF(E194=4,1,IF(E194&lt;1,"ERROR",IF(E194&gt;3,"ERROR",0)))))))</f>
        <v xml:space="preserve"> </v>
      </c>
      <c r="G194" s="19"/>
      <c r="H194" s="139" t="str">
        <f ca="1">IF(CELL("TYPE",G194)="b"," ",IF(G194=1,0.1,IF(G194=2,0.4,IF(G194=3,0.8,IF(G194=4,1,IF(G194&lt;1,"ERROR",IF(G194&gt;3,"ERROR",0)))))))</f>
        <v xml:space="preserve"> </v>
      </c>
    </row>
    <row r="195" spans="1:9">
      <c r="A195" s="27"/>
      <c r="B195" s="28"/>
      <c r="C195" s="99" t="s">
        <v>30</v>
      </c>
      <c r="D195" s="14"/>
      <c r="E195" s="91" t="s">
        <v>30</v>
      </c>
      <c r="F195" s="14"/>
      <c r="G195" s="91" t="s">
        <v>30</v>
      </c>
      <c r="H195" s="30"/>
    </row>
    <row r="196" spans="1:9">
      <c r="A196" s="94" t="s">
        <v>33</v>
      </c>
      <c r="B196" s="105" t="s">
        <v>34</v>
      </c>
      <c r="C196" s="56"/>
      <c r="D196" s="125" t="str">
        <f>IF(C196="b"," ",IF(AND(C184&gt;0,C184&lt;7)," ",IF(AND(AND(C184=" ",C188&lt;5),C192&lt;4)," ",IF(C196=1,0.2,IF(C196=2,0.4,IF(C196=3,0.6,IF(C196=4,0.8,IF(C196=5,1,IF(C196&lt;1,"ERROR",IF(C196&gt;5,"ERROR",0))))))))))</f>
        <v xml:space="preserve"> </v>
      </c>
      <c r="E196" s="19"/>
      <c r="F196" s="125" t="str">
        <f>IF(E196="b"," ",IF(AND(E184&gt;0,E184&lt;7)," ",IF(AND(AND(E184=" ",E188&lt;5),E192&lt;4)," ",IF(E196=1,0.2,IF(E196=2,0.4,IF(E196=3,0.6,IF(E196=4,0.8,IF(E196=5,1,IF(E196&lt;1,"ERROR",IF(E196&gt;5,"ERROR",0))))))))))</f>
        <v xml:space="preserve"> </v>
      </c>
      <c r="G196" s="19"/>
      <c r="H196" s="131" t="str">
        <f>IF(G196="b"," ",IF(AND(G184&gt;0,G184&lt;7)," ",IF(AND(AND(G184=" ",G188&lt;5),G192&lt;4)," ",IF(G196=1,0.2,IF(G196=2,0.4,IF(G196=3,0.6,IF(G196=4,0.8,IF(G196=5,1,IF(G196&lt;1,"ERROR",IF(G196&gt;5,"ERROR",0))))))))))</f>
        <v xml:space="preserve"> </v>
      </c>
    </row>
    <row r="197" spans="1:9">
      <c r="A197" s="27"/>
      <c r="B197" s="95" t="s">
        <v>35</v>
      </c>
      <c r="C197" s="141" t="s">
        <v>69</v>
      </c>
      <c r="D197" s="14"/>
      <c r="E197" s="91" t="s">
        <v>69</v>
      </c>
      <c r="F197" s="14"/>
      <c r="G197" s="91" t="s">
        <v>69</v>
      </c>
      <c r="H197" s="30"/>
    </row>
    <row r="198" spans="1:9">
      <c r="A198" s="89" t="s">
        <v>36</v>
      </c>
      <c r="B198" s="100" t="s">
        <v>37</v>
      </c>
      <c r="C198" s="14"/>
      <c r="D198" s="14"/>
      <c r="E198" s="14"/>
      <c r="F198" s="14"/>
      <c r="G198" s="14"/>
      <c r="H198" s="30"/>
    </row>
    <row r="199" spans="1:9">
      <c r="A199" s="12"/>
      <c r="B199" s="47"/>
      <c r="C199" s="14"/>
      <c r="D199" s="14"/>
      <c r="E199" s="14"/>
      <c r="F199" s="14"/>
      <c r="G199" s="14"/>
      <c r="H199" s="30"/>
    </row>
    <row r="200" spans="1:9">
      <c r="A200" s="12"/>
      <c r="B200" s="100" t="s">
        <v>38</v>
      </c>
      <c r="C200" s="24"/>
      <c r="D200" s="136" t="str">
        <f ca="1">IF(AND(AND(AND(AND(CELL("TYPE",C200)="b",CELL("TYPE",C201)="b"),CELL("TYPE",C202)="b"),CELL("TYPE",C203)="b"),CELL("TYPE",C204)="b")," ",IF(C204=100,0.01,IF(SUM(C200:C204)&lt;100,"ERR(&lt;100)",IF(SUM(C200:C204)&gt;100,"ERR(&gt;100)",(C200+C201*0.6+C202*0.4+C203*0.2+C204*0)/100))))</f>
        <v xml:space="preserve"> </v>
      </c>
      <c r="E200" s="24"/>
      <c r="F200" s="136" t="str">
        <f ca="1">IF(AND(AND(AND(AND(CELL("TYPE",E200)="b",CELL("TYPE",E201)="b"),CELL("TYPE",E202)="b"),CELL("TYPE",E203)="b"),CELL("TYPE",E204)="b")," ",IF(E204=100,0.01,IF(SUM(E200:E204)&lt;100,"ERR(&lt;100)",IF(SUM(E200:E204)&gt;100,"ERR(&gt;100)",(E200+E201*0.6+E202*0.4+E203*0.2+E204*0)/100))))</f>
        <v xml:space="preserve"> </v>
      </c>
      <c r="G200" s="24"/>
      <c r="H200" s="140" t="str">
        <f ca="1">IF(AND(AND(AND(AND(CELL("TYPE",G200)="b",CELL("TYPE",G201)="b"),CELL("TYPE",G202)="b"),CELL("TYPE",G203)="b"),CELL("TYPE",G204)="b")," ",IF(G204=100,0.01,IF(SUM(G200:G204)&lt;100,"ERR(&lt;100)",IF(SUM(G200:G204)&gt;100,"ERR(&gt;100)",(G200+G201*0.6+G202*0.4+G203*0.2+G204*0)/100))))</f>
        <v xml:space="preserve"> </v>
      </c>
    </row>
    <row r="201" spans="1:9">
      <c r="A201" s="12"/>
      <c r="B201" s="100" t="s">
        <v>39</v>
      </c>
      <c r="C201" s="24"/>
      <c r="D201" s="15"/>
      <c r="E201" s="24"/>
      <c r="F201" s="15"/>
      <c r="G201" s="24"/>
      <c r="H201" s="32"/>
    </row>
    <row r="202" spans="1:9">
      <c r="A202" s="12"/>
      <c r="B202" s="100" t="s">
        <v>40</v>
      </c>
      <c r="C202" s="24"/>
      <c r="D202" s="14"/>
      <c r="E202" s="24"/>
      <c r="F202" s="14"/>
      <c r="G202" s="24"/>
      <c r="H202" s="30"/>
    </row>
    <row r="203" spans="1:9">
      <c r="A203" s="12"/>
      <c r="B203" s="100" t="s">
        <v>41</v>
      </c>
      <c r="C203" s="24"/>
      <c r="D203" s="14"/>
      <c r="E203" s="24"/>
      <c r="F203" s="14"/>
      <c r="G203" s="24"/>
      <c r="H203" s="30"/>
    </row>
    <row r="204" spans="1:9">
      <c r="A204" s="18"/>
      <c r="B204" s="107" t="s">
        <v>42</v>
      </c>
      <c r="C204" s="23"/>
      <c r="D204" s="25"/>
      <c r="E204" s="23"/>
      <c r="F204" s="25"/>
      <c r="G204" s="23"/>
      <c r="H204" s="57"/>
    </row>
    <row r="205" spans="1:9">
      <c r="A205" s="12"/>
      <c r="B205" s="100" t="s">
        <v>43</v>
      </c>
      <c r="C205" s="29"/>
      <c r="D205" s="29"/>
      <c r="E205" s="29"/>
      <c r="F205" s="29"/>
      <c r="G205" s="29"/>
      <c r="H205" s="30"/>
      <c r="I205" s="127"/>
    </row>
    <row r="206" spans="1:9">
      <c r="A206" s="89" t="s">
        <v>44</v>
      </c>
      <c r="B206" s="46"/>
      <c r="C206" s="97" t="s">
        <v>30</v>
      </c>
      <c r="D206" s="29"/>
      <c r="E206" s="97" t="s">
        <v>30</v>
      </c>
      <c r="F206" s="29"/>
      <c r="G206" s="97" t="s">
        <v>30</v>
      </c>
      <c r="H206" s="30"/>
    </row>
    <row r="207" spans="1:9">
      <c r="A207" s="12"/>
      <c r="B207" s="100" t="s">
        <v>45</v>
      </c>
      <c r="C207" s="31"/>
      <c r="D207" s="137" t="str">
        <f>IF(OR(C207=4,C209=3),1,IF(AND(C207=1,C209=1),0.01,IF(AND(C207=1,C209=2),0.26,IF(AND(C207=2,C209=1),0.26,IF(AND(C207=2,C209=2),0.5,IF(AND(C207=3,C209=1),0.41,IF(AND(C207=3,C209=2),0.65," ")))))))</f>
        <v xml:space="preserve"> </v>
      </c>
      <c r="E207" s="31"/>
      <c r="F207" s="137" t="str">
        <f>IF(OR(E207=4,E209=3),1,IF(AND(E207=1,E209=1),0.01,IF(AND(E207=1,E209=2),0.26,IF(AND(E207=2,E209=1),0.26,IF(AND(E207=2,E209=2),0.5,IF(AND(E207=3,E209=1),0.41,IF(AND(E207=3,E209=2),0.65," ")))))))</f>
        <v xml:space="preserve"> </v>
      </c>
      <c r="G207" s="31"/>
      <c r="H207" s="140" t="str">
        <f>IF(OR(G207=4,G209=3),1,IF(AND(G207=1,G209=1),0.01,IF(AND(G207=1,G209=2),0.26,IF(AND(G207=2,G209=1),0.26,IF(AND(G207=2,G209=2),0.5,IF(AND(G207=3,G209=1),0.41,IF(AND(G207=3,G209=2),0.65," ")))))))</f>
        <v xml:space="preserve"> </v>
      </c>
    </row>
    <row r="208" spans="1:9">
      <c r="A208" s="12"/>
      <c r="B208" s="47"/>
      <c r="C208" s="97" t="s">
        <v>30</v>
      </c>
      <c r="D208" s="29"/>
      <c r="E208" s="97" t="s">
        <v>30</v>
      </c>
      <c r="F208" s="29"/>
      <c r="G208" s="97" t="s">
        <v>30</v>
      </c>
      <c r="H208" s="30"/>
    </row>
    <row r="209" spans="1:8" ht="15.6" thickBot="1">
      <c r="A209" s="59"/>
      <c r="B209" s="108" t="s">
        <v>46</v>
      </c>
      <c r="C209" s="34"/>
      <c r="D209" s="35"/>
      <c r="E209" s="34"/>
      <c r="F209" s="35"/>
      <c r="G209" s="34"/>
      <c r="H209" s="36"/>
    </row>
    <row r="210" spans="1:8" ht="16.8" thickTop="1" thickBot="1">
      <c r="A210" s="1"/>
      <c r="B210" s="1"/>
      <c r="C210" s="37" t="s">
        <v>47</v>
      </c>
      <c r="D210" s="126" t="str">
        <f>IF(D184+D192=" "," ",IF(AND(C184&gt;=7,C180&lt;33),"MARSH",IF(AND(OR(AND(C184=" ",C188&gt;=5),C192&gt;=4),C180&lt;33),"MARSH",IF(AND(C184&gt;0,C184&lt;7),(D184^4*D194^2*D200*D207)^(1/8),IF(C184&gt;=7,(D180^4*D184^4*D194^2*D196*D200*D207)^(1/13),IF(AND(AND(C184=" ",C188&lt;5),C192&lt;4),(D192^4*D194^2*D200*D207)^(1/8),IF(OR(AND(C184=" ",C188&gt;=5),C192&gt;=4),(D180^4*D192^4*D194^2*D196*D200*D207)^(1/13)," ")))))))</f>
        <v xml:space="preserve"> </v>
      </c>
      <c r="E210" s="37" t="s">
        <v>47</v>
      </c>
      <c r="F210" s="126" t="str">
        <f>IF(F184+F192=" "," ",IF(AND(E184&gt;=7,E180&lt;33),"MARSH",IF(AND(OR(AND(E184=" ",E188&gt;=5),E192&gt;=4),E180&lt;33),"MARSH",IF(AND(E184&gt;0,E184&lt;7),(F184^4*F194^2*F200*F207)^(1/8),IF(E184&gt;=7,(F180^4*F184^4*F194^2*F196*F200*F207)^(1/13),IF(AND(AND(E184=" ",E188&lt;5),E192&lt;4),(F192^4*F194^2*F200*F207)^(1/8),IF(OR(AND(E184=" ",E188&gt;=5),E192&gt;=4),(F180^4*F192^4*F194^2*F196*F200*F207)^(1/13)," ")))))))</f>
        <v xml:space="preserve"> </v>
      </c>
      <c r="G210" s="37" t="s">
        <v>47</v>
      </c>
      <c r="H210" s="126" t="str">
        <f>IF(H184+H192=" "," ",IF(AND(G184&gt;=7,G180&lt;33),"MARSH",IF(AND(OR(AND(G184=" ",G188&gt;=5),G192&gt;=4),G180&lt;33),"MARSH",IF(AND(G184&gt;0,G184&lt;7),(H184^4*H194^2*H200*H207)^(1/8),IF(G184&gt;=7,(H180^4*H184^4*H194^2*H196*H200*H207)^(1/13),IF(AND(AND(G184=" ",G188&lt;5),G192&lt;4),(H192^4*H194^2*H200*H207)^(1/8),IF(OR(AND(G184=" ",G188&gt;=5),G192&gt;=4),(H180^4*H192^4*H194^2*H196*H200*H207)^(1/13)," ")))))))</f>
        <v xml:space="preserve"> </v>
      </c>
    </row>
    <row r="211" spans="1:8" ht="15.6" thickTop="1"/>
    <row r="214" spans="1:8" ht="17.399999999999999">
      <c r="A214" s="5" t="s">
        <v>2</v>
      </c>
      <c r="B214" s="40" t="str">
        <f ca="1">IF(CELL("TYPE",$B$4)="b"," ",$B$4)</f>
        <v>P # - Applicant Name - IMPACTS or BENEFITS</v>
      </c>
      <c r="C214" s="60"/>
      <c r="D214" s="11"/>
      <c r="E214" s="11"/>
    </row>
    <row r="215" spans="1:8" ht="15.6" thickBot="1">
      <c r="A215" t="s">
        <v>50</v>
      </c>
    </row>
    <row r="216" spans="1:8" ht="18.600000000000001" thickTop="1" thickBot="1">
      <c r="A216" s="7"/>
      <c r="B216" s="1"/>
      <c r="C216" s="86" t="s">
        <v>7</v>
      </c>
      <c r="D216" s="41"/>
      <c r="E216" s="86" t="s">
        <v>7</v>
      </c>
      <c r="F216" s="41"/>
      <c r="G216" s="86" t="s">
        <v>7</v>
      </c>
      <c r="H216" s="9"/>
    </row>
    <row r="217" spans="1:8" ht="16.8" thickTop="1" thickBot="1">
      <c r="A217" s="87" t="s">
        <v>8</v>
      </c>
      <c r="B217" s="61"/>
      <c r="C217" s="103" t="s">
        <v>9</v>
      </c>
      <c r="D217" s="103" t="s">
        <v>10</v>
      </c>
      <c r="E217" s="103" t="s">
        <v>9</v>
      </c>
      <c r="F217" s="103" t="s">
        <v>10</v>
      </c>
      <c r="G217" s="103" t="s">
        <v>9</v>
      </c>
      <c r="H217" s="104" t="s">
        <v>10</v>
      </c>
    </row>
    <row r="218" spans="1:8" ht="15.6" thickTop="1">
      <c r="A218" s="89" t="s">
        <v>11</v>
      </c>
      <c r="B218" s="90" t="s">
        <v>12</v>
      </c>
      <c r="C218" s="14"/>
      <c r="D218" s="15"/>
      <c r="E218" s="14"/>
      <c r="F218" s="15"/>
      <c r="G218" s="14"/>
      <c r="H218" s="138"/>
    </row>
    <row r="219" spans="1:8">
      <c r="A219" s="12"/>
      <c r="B219" s="13"/>
      <c r="C219" s="91" t="s">
        <v>13</v>
      </c>
      <c r="D219" s="120"/>
      <c r="E219" s="91" t="s">
        <v>13</v>
      </c>
      <c r="F219" s="120"/>
      <c r="G219" s="91" t="s">
        <v>13</v>
      </c>
      <c r="H219" s="128"/>
    </row>
    <row r="220" spans="1:8">
      <c r="A220" s="12"/>
      <c r="B220" s="90" t="s">
        <v>14</v>
      </c>
      <c r="C220" s="16"/>
      <c r="D220" s="124" t="str">
        <f>IF(AND(AND(C220="b",C221="b"),C222="b")," ",IF(AND(C224&gt;0,C224&lt;7)," ",IF(AND(AND(C224=" ",C228&lt;5),C232&lt;4)," ",IF(C220&lt;33,"MARSH",IF(AND(AND(C220&lt;50,C221&lt;33),C222&lt;33),0.2,IF(AND(AND(C220&gt;=50,C221&lt;33),C222&lt;33),0.3,IF(AND(AND(C220&lt;50,C221&gt;=33),C222&gt;=33),0.8,IF(AND(AND(C220&gt;=50,C221&gt;=33),C222&gt;=33),1,IF(AND(C220&gt;=50,(OR(C221&gt;=33,C222&gt;=33))),0.6,IF(AND(C220&lt;50,(OR(C221&gt;=33,C222&gt;=33))),0.5,"ERROR"))))))))))</f>
        <v xml:space="preserve"> </v>
      </c>
      <c r="E220" s="16"/>
      <c r="F220" s="124" t="str">
        <f>IF(AND(AND(E220="b",E221="b"),E222="b")," ",IF(AND(E224&gt;0,E224&lt;7)," ",IF(AND(AND(E224=" ",E228&lt;5),E232&lt;4)," ",IF(E220&lt;33,"MARSH",IF(AND(AND(E220&lt;50,E221&lt;33),E222&lt;33),0.2,IF(AND(AND(E220&gt;=50,E221&lt;33),E222&lt;33),0.3,IF(AND(AND(E220&lt;50,E221&gt;=33),E222&gt;=33),0.8,IF(AND(AND(E220&gt;=50,E221&gt;=33),E222&gt;=33),1,IF(AND(E220&gt;=50,(OR(E221&gt;=33,E222&gt;=33))),0.6,IF(AND(E220&lt;50,(OR(E221&gt;=33,E222&gt;=33))),0.5,"ERROR"))))))))))</f>
        <v xml:space="preserve"> </v>
      </c>
      <c r="G220" s="16"/>
      <c r="H220" s="129" t="str">
        <f>IF(AND(AND(G220="b",G221="b"),G222="b")," ",IF(AND(G224&gt;0,G224&lt;7)," ",IF(AND(AND(G224=" ",G228&lt;5),G232&lt;4)," ",IF(G220&lt;33,"MARSH",IF(AND(AND(G220&lt;50,G221&lt;33),G222&lt;33),0.2,IF(AND(AND(G220&gt;=50,G221&lt;33),G222&lt;33),0.3,IF(AND(AND(G220&lt;50,G221&gt;=33),G222&gt;=33),0.8,IF(AND(AND(G220&gt;=50,G221&gt;=33),G222&gt;=33),1,IF(AND(G220&gt;=50,(OR(G221&gt;=33,G222&gt;=33))),0.6,IF(AND(G220&lt;50,(OR(G221&gt;=33,G222&gt;=33))),0.5,"ERROR"))))))))))</f>
        <v xml:space="preserve"> </v>
      </c>
    </row>
    <row r="221" spans="1:8">
      <c r="A221" s="12"/>
      <c r="B221" s="90" t="s">
        <v>15</v>
      </c>
      <c r="C221" s="16"/>
      <c r="D221" s="17"/>
      <c r="E221" s="16"/>
      <c r="F221" s="17"/>
      <c r="G221" s="16"/>
      <c r="H221" s="51"/>
    </row>
    <row r="222" spans="1:8">
      <c r="A222" s="18"/>
      <c r="B222" s="92" t="s">
        <v>16</v>
      </c>
      <c r="C222" s="19"/>
      <c r="D222" s="20"/>
      <c r="E222" s="19"/>
      <c r="F222" s="20"/>
      <c r="G222" s="19"/>
      <c r="H222" s="53"/>
    </row>
    <row r="223" spans="1:8">
      <c r="A223" s="89" t="s">
        <v>17</v>
      </c>
      <c r="B223" s="90" t="s">
        <v>18</v>
      </c>
      <c r="C223" s="91" t="s">
        <v>19</v>
      </c>
      <c r="D223" s="14"/>
      <c r="E223" s="91" t="s">
        <v>19</v>
      </c>
      <c r="F223" s="14"/>
      <c r="G223" s="91" t="s">
        <v>19</v>
      </c>
      <c r="H223" s="30"/>
    </row>
    <row r="224" spans="1:8">
      <c r="A224" s="12"/>
      <c r="B224" s="93" t="s">
        <v>20</v>
      </c>
      <c r="C224" s="16"/>
      <c r="D224" s="120" t="str">
        <f>IF(C224="b"," ",IF(C224=0,0,IF(AND(C224&gt;0,C224&lt;=3),0.0033*C224,IF(AND(C224&gt;3,C224&lt;=7),((0.01*C224)-0.02),IF(AND(C224&gt;7,C224&lt;=10),((0.017*C224)-0.07),IF(AND(C224&gt;10,C224&lt;=20),((0.02*C224)-0.1),IF(AND(C224&gt;20,C224&lt;=30),((0.03*C224)-0.3),IF(AND(C224&gt;30,C224&lt;=50),0.02*C224,IF(C224&gt;50,1," ")))))))))</f>
        <v xml:space="preserve"> </v>
      </c>
      <c r="E224" s="16"/>
      <c r="F224" s="120" t="str">
        <f>IF(E224="b"," ",IF(E224=0,0,IF(AND(E224&gt;0,E224&lt;=3),0.0033*E224,IF(AND(E224&gt;3,E224&lt;=7),((0.01*E224)-0.02),IF(AND(E224&gt;7,E224&lt;=10),((0.017*E224)-0.07),IF(AND(E224&gt;10,E224&lt;=20),((0.02*E224)-0.1),IF(AND(E224&gt;20,E224&lt;=30),((0.03*E224)-0.3),IF(AND(E224&gt;30,E224&lt;=50),0.02*E224,IF(E224&gt;50,1," ")))))))))</f>
        <v xml:space="preserve"> </v>
      </c>
      <c r="G224" s="16"/>
      <c r="H224" s="128" t="str">
        <f>IF(G224="b"," ",IF(G224=0,0,IF(AND(G224&gt;0,G224&lt;=3),0.0033*G224,IF(AND(G224&gt;3,G224&lt;=7),((0.01*G224)-0.02),IF(AND(G224&gt;7,G224&lt;=10),((0.017*G224)-0.07),IF(AND(G224&gt;10,G224&lt;=20),((0.02*G224)-0.1),IF(AND(G224&gt;20,G224&lt;=30),((0.03*G224)-0.3),IF(AND(G224&gt;30,G224&lt;=50),0.02*G224,IF(G224&gt;50,1," ")))))))))</f>
        <v xml:space="preserve"> </v>
      </c>
    </row>
    <row r="225" spans="1:11">
      <c r="A225" s="12"/>
      <c r="B225" s="90" t="s">
        <v>21</v>
      </c>
      <c r="C225" s="91" t="s">
        <v>22</v>
      </c>
      <c r="D225" s="14"/>
      <c r="E225" s="91" t="s">
        <v>22</v>
      </c>
      <c r="F225" s="14"/>
      <c r="G225" s="91" t="s">
        <v>22</v>
      </c>
      <c r="H225" s="30"/>
    </row>
    <row r="226" spans="1:11">
      <c r="A226" s="12"/>
      <c r="B226" s="21"/>
      <c r="C226" s="16"/>
      <c r="D226" s="14"/>
      <c r="E226" s="16"/>
      <c r="F226" s="14"/>
      <c r="G226" s="16"/>
      <c r="H226" s="30"/>
    </row>
    <row r="227" spans="1:11">
      <c r="A227" s="12"/>
      <c r="B227" s="93" t="s">
        <v>23</v>
      </c>
      <c r="C227" s="91" t="s">
        <v>24</v>
      </c>
      <c r="D227" s="121"/>
      <c r="E227" s="91" t="s">
        <v>24</v>
      </c>
      <c r="F227" s="121"/>
      <c r="G227" s="91" t="s">
        <v>24</v>
      </c>
      <c r="H227" s="130"/>
    </row>
    <row r="228" spans="1:11">
      <c r="A228" s="12"/>
      <c r="B228" s="93" t="s">
        <v>25</v>
      </c>
      <c r="C228" s="16"/>
      <c r="D228" s="14"/>
      <c r="E228" s="16"/>
      <c r="F228" s="14"/>
      <c r="G228" s="16"/>
      <c r="H228" s="30"/>
      <c r="I228" s="119">
        <f>IF(C228=0,0,IF(AND(C228&gt;0,C228&lt;=1),0.01*C228,IF(AND(C228&gt;1,C228&lt;=4),((0.013*C228)-0.002),IF(AND(C228&gt;4,C228&lt;=7),((0.017*C228)-0.019),IF(AND(C228&gt;7,C228&lt;=9),((0.1*C228)-0.6),IF(AND(C228&gt;9,C228&lt;=11),((0.15*C228)-1.05),IF(AND(C228&gt;11,C228&lt;=13),((0.1*C228)-0.5),IF(AND(C228&gt;13,C228&lt;=16),((0.067*C228)-0.071),IF(C228&gt;16,1," ")))))))))</f>
        <v>0</v>
      </c>
      <c r="J228" s="119">
        <f>IF(E228=0,0,IF(AND(E228&gt;0,E228&lt;=1),0.01*E228,IF(AND(E228&gt;1,E228&lt;=4),((0.013*E228)-0.002),IF(AND(E228&gt;4,E228&lt;=7),((0.017*E228)-0.019),IF(AND(E228&gt;7,E228&lt;=9),((0.1*E228)-0.6),IF(AND(E228&gt;9,E228&lt;=11),((0.15*E228)-1.05),IF(AND(E228&gt;11,E228&lt;=13),((0.1*E228)-0.5),IF(AND(E228&gt;13,E228&lt;=16),((0.067*E228)-0.071),IF(E228&gt;16,1," ")))))))))</f>
        <v>0</v>
      </c>
      <c r="K228" s="119">
        <f>IF(G228=0,0,IF(AND(G228&gt;0,G228&lt;=1),0.01*G228,IF(AND(G228&gt;1,G228&lt;=4),((0.013*G228)-0.002),IF(AND(G228&gt;4,G228&lt;=7),((0.017*G228)-0.019),IF(AND(G228&gt;7,E228&lt;=9),((0.1*G228)-0.6),IF(AND(G228&gt;9,G228&lt;=11),((0.15*G228)-1.05),IF(AND(G228&gt;11,G228&lt;=13),((0.1*G228)-0.5),IF(AND(G228&gt;13,G228&lt;=16),((0.067*G228)-0.071),IF(G228&gt;16,1," ")))))))))</f>
        <v>0</v>
      </c>
    </row>
    <row r="229" spans="1:11">
      <c r="A229" s="12"/>
      <c r="B229" s="93" t="s">
        <v>26</v>
      </c>
      <c r="C229" s="91" t="s">
        <v>27</v>
      </c>
      <c r="D229" s="14"/>
      <c r="E229" s="91" t="s">
        <v>27</v>
      </c>
      <c r="F229" s="14"/>
      <c r="G229" s="91" t="s">
        <v>27</v>
      </c>
      <c r="H229" s="30"/>
    </row>
    <row r="230" spans="1:11">
      <c r="A230" s="12"/>
      <c r="B230" s="93" t="s">
        <v>28</v>
      </c>
      <c r="C230" s="16"/>
      <c r="D230" s="14"/>
      <c r="E230" s="16"/>
      <c r="F230" s="14"/>
      <c r="G230" s="16"/>
      <c r="H230" s="30"/>
    </row>
    <row r="231" spans="1:11">
      <c r="A231" s="12"/>
      <c r="B231" s="21"/>
      <c r="C231" s="14" t="s">
        <v>29</v>
      </c>
      <c r="D231" s="14"/>
      <c r="E231" s="14" t="s">
        <v>29</v>
      </c>
      <c r="F231" s="14"/>
      <c r="G231" s="14" t="s">
        <v>29</v>
      </c>
      <c r="H231" s="30"/>
    </row>
    <row r="232" spans="1:11">
      <c r="A232" s="18"/>
      <c r="B232" s="22"/>
      <c r="C232" s="123"/>
      <c r="D232" s="135" t="str">
        <f>IF(AND(C224&lt;&gt;" ",C226+C228+C230+C232&gt;0),"   ERROR",IF(C224&lt;&gt;" "," ",IF(C224+C226+C228+C230+C232=" "," ",IF(AND(C224="  ",C226+C230&lt;&gt;100),"  ERROR",IF(AND(C226&lt;&gt;" ",C228=" "),"   ERROR",IF(AND(C230&lt;&gt;" ",C232=" "),"   ERROR",((C226/100*I228)+(C230/100*I232))))))))</f>
        <v xml:space="preserve"> </v>
      </c>
      <c r="E232" s="23"/>
      <c r="F232" s="135" t="str">
        <f>IF(AND(E224&lt;&gt;" ",E226+E228+E230+E232&gt;0),"   ERROR",IF(E224&lt;&gt;" "," ",IF(E224+E226+E228+E230+E232=" "," ",IF(AND(E224="  ",E226+E230&lt;&gt;100),"  ERROR",IF(AND(E226&lt;&gt;" ",E228=" "),"   ERROR",IF(AND(E230&lt;&gt;" ",E232=" "),"   ERROR",((E226/100*J228)+(E230/100*J232))))))))</f>
        <v xml:space="preserve"> </v>
      </c>
      <c r="G232" s="23"/>
      <c r="H232" s="139" t="str">
        <f>IF(AND(G224&lt;&gt;" ",G226+G228+G230+G232&gt;0),"   ERROR",IF(G224&lt;&gt;" "," ",IF(G224+G226+G228+G230+G232=" "," ",IF(AND(G224="  ",G226+G230&lt;&gt;100),"  ERROR",IF(AND(G226&lt;&gt;" ",G228=" "),"   ERROR",IF(AND(G230&lt;&gt;" ",G232=" "),"   ERROR",((G226/100*K228)+(G230/100*K232))))))))</f>
        <v xml:space="preserve"> </v>
      </c>
      <c r="I232">
        <f>IF(C232=0,0,IF(AND(C232&gt;0,C232&lt;=1),0.01*C232,IF(AND(C232&gt;1,C232&lt;=2),((0.04*C232)-0.03),IF(AND(C232&gt;2,C232&lt;=4),0.025*C232,IF(AND(C232&gt;4,C232&lt;=6),((0.1*C232)-0.3),IF(AND(C232&gt;6,C232&lt;=8),((0.15*C232)-0.6),IF(AND(C232&gt;8,C232&lt;=12),((0.1*C232)-0.2),IF(C232&gt;12,1," "))))))))</f>
        <v>0</v>
      </c>
      <c r="J232">
        <f>IF(E232=0,0,IF(AND(E232&gt;0,E232&lt;=1),0.01*E232,IF(AND(E232&gt;1,E232&lt;=2),((0.04*E232)-0.03),IF(AND(E232&gt;2,E232&lt;=4),0.025*E232,IF(AND(E232&gt;4,E232&lt;=6),((0.1*E232)-0.3),IF(AND(E232&gt;6,E232&lt;=8),((0.15*E232)-0.6),IF(AND(E232&gt;8,E232&lt;=12),((0.1*E232)-0.2),IF(E232&gt;12,1," "))))))))</f>
        <v>0</v>
      </c>
      <c r="K232">
        <f>IF(G232=0,0,IF(AND(G232&gt;0,G232&lt;=1),0.01*G232,IF(AND(G232&gt;1,G232&lt;=2),((0.04*G232)-0.03),IF(AND(G232&gt;2,G232&lt;=4),0.025*G232,IF(AND(G232&gt;4,G232&lt;=6),((0.1*G232)-0.3),IF(AND(G232&gt;6,G232&lt;=8),((0.15*G232)-0.6),IF(AND(G232&gt;8,G232&lt;=12),((0.1*G232)-0.2),IF(G232&gt;12,1," "))))))))</f>
        <v>0</v>
      </c>
    </row>
    <row r="233" spans="1:11">
      <c r="A233" s="12"/>
      <c r="B233" s="13"/>
      <c r="C233" s="91" t="s">
        <v>30</v>
      </c>
      <c r="D233" s="14"/>
      <c r="E233" s="91" t="s">
        <v>30</v>
      </c>
      <c r="F233" s="14"/>
      <c r="G233" s="91" t="s">
        <v>30</v>
      </c>
      <c r="H233" s="30"/>
    </row>
    <row r="234" spans="1:11">
      <c r="A234" s="94" t="s">
        <v>31</v>
      </c>
      <c r="B234" s="92" t="s">
        <v>32</v>
      </c>
      <c r="C234" s="19"/>
      <c r="D234" s="135" t="str">
        <f ca="1">IF(CELL("TYPE",C234)="b"," ",IF(C234=1,0.1,IF(C234=2,0.4,IF(C234=3,0.8,IF(C234=4,1,IF(C234&lt;1,"ERROR",IF(C234&gt;3,"ERROR",0)))))))</f>
        <v xml:space="preserve"> </v>
      </c>
      <c r="E234" s="19"/>
      <c r="F234" s="135" t="str">
        <f ca="1">IF(CELL("TYPE",E234)="b"," ",IF(E234=1,0.1,IF(E234=2,0.4,IF(E234=3,0.8,IF(E234=4,1,IF(E234&lt;1,"ERROR",IF(E234&gt;3,"ERROR",0)))))))</f>
        <v xml:space="preserve"> </v>
      </c>
      <c r="G234" s="19"/>
      <c r="H234" s="139" t="str">
        <f ca="1">IF(CELL("TYPE",G234)="b"," ",IF(G234=1,0.1,IF(G234=2,0.4,IF(G234=3,0.8,IF(G234=4,1,IF(G234&lt;1,"ERROR",IF(G234&gt;3,"ERROR",0)))))))</f>
        <v xml:space="preserve"> </v>
      </c>
    </row>
    <row r="235" spans="1:11">
      <c r="A235" s="12"/>
      <c r="B235" s="13"/>
      <c r="C235" s="91" t="s">
        <v>30</v>
      </c>
      <c r="D235" s="14"/>
      <c r="E235" s="91" t="s">
        <v>30</v>
      </c>
      <c r="F235" s="14"/>
      <c r="G235" s="91" t="s">
        <v>30</v>
      </c>
      <c r="H235" s="30"/>
    </row>
    <row r="236" spans="1:11">
      <c r="A236" s="94" t="s">
        <v>33</v>
      </c>
      <c r="B236" s="92" t="s">
        <v>34</v>
      </c>
      <c r="C236" s="122"/>
      <c r="D236" s="125" t="str">
        <f>IF(C236="b"," ",IF(AND(C224&gt;0,C224&lt;7)," ",IF(AND(AND(C224=" ",C228&lt;5),C232&lt;4)," ",IF(C236=1,0.2,IF(C236=2,0.4,IF(C236=3,0.6,IF(C236=4,0.8,IF(C236=5,1,IF(C236&lt;1,"ERROR",IF(C236&gt;5,"ERROR",0))))))))))</f>
        <v xml:space="preserve"> </v>
      </c>
      <c r="E236" s="19"/>
      <c r="F236" s="125" t="str">
        <f>IF(E236="b"," ",IF(AND(E224&gt;0,E224&lt;7)," ",IF(AND(AND(E224=" ",E228&lt;5),E232&lt;4)," ",IF(E236=1,0.2,IF(E236=2,0.4,IF(E236=3,0.6,IF(E236=4,0.8,IF(E236=5,1,IF(E236&lt;1,"ERROR",IF(E236&gt;5,"ERROR",0))))))))))</f>
        <v xml:space="preserve"> </v>
      </c>
      <c r="G236" s="19"/>
      <c r="H236" s="131" t="str">
        <f>IF(G236="b"," ",IF(AND(G224&gt;0,G224&lt;7)," ",IF(AND(AND(G224=" ",G228&lt;5),G232&lt;4)," ",IF(G236=1,0.2,IF(G236=2,0.4,IF(G236=3,0.6,IF(G236=4,0.8,IF(G236=5,1,IF(G236&lt;1,"ERROR",IF(G236&gt;5,"ERROR",0))))))))))</f>
        <v xml:space="preserve"> </v>
      </c>
    </row>
    <row r="237" spans="1:11">
      <c r="A237" s="12"/>
      <c r="B237" s="90" t="s">
        <v>35</v>
      </c>
      <c r="C237" s="91" t="s">
        <v>69</v>
      </c>
      <c r="D237" s="14"/>
      <c r="E237" s="91" t="s">
        <v>69</v>
      </c>
      <c r="F237" s="14"/>
      <c r="G237" s="91" t="s">
        <v>69</v>
      </c>
      <c r="H237" s="30"/>
    </row>
    <row r="238" spans="1:11">
      <c r="A238" s="89" t="s">
        <v>36</v>
      </c>
      <c r="B238" s="100" t="s">
        <v>37</v>
      </c>
      <c r="C238" s="14"/>
      <c r="D238" s="14"/>
      <c r="E238" s="14"/>
      <c r="F238" s="14"/>
      <c r="G238" s="14"/>
      <c r="H238" s="30"/>
    </row>
    <row r="239" spans="1:11">
      <c r="A239" s="27"/>
      <c r="B239" s="28"/>
      <c r="C239" s="46"/>
      <c r="D239" s="14"/>
      <c r="E239" s="14"/>
      <c r="F239" s="14"/>
      <c r="G239" s="14"/>
      <c r="H239" s="30"/>
    </row>
    <row r="240" spans="1:11">
      <c r="A240" s="12"/>
      <c r="B240" s="100" t="s">
        <v>38</v>
      </c>
      <c r="C240" s="24"/>
      <c r="D240" s="136" t="str">
        <f ca="1">IF(AND(AND(AND(AND(CELL("TYPE",C240)="b",CELL("TYPE",C241)="b"),CELL("TYPE",C242)="b"),CELL("TYPE",C243)="b"),CELL("TYPE",C244)="b")," ",IF(C244=100,0.01,IF(SUM(C240:C244)&lt;100,"ERR(&lt;100)",IF(SUM(C240:C244)&gt;100,"ERR(&gt;100)",(C240+C241*0.6+C242*0.4+C243*0.2+C244*0)/100))))</f>
        <v xml:space="preserve"> </v>
      </c>
      <c r="E240" s="24"/>
      <c r="F240" s="136" t="str">
        <f ca="1">IF(AND(AND(AND(AND(CELL("TYPE",E240)="b",CELL("TYPE",E241)="b"),CELL("TYPE",E242)="b"),CELL("TYPE",E243)="b"),CELL("TYPE",E244)="b")," ",IF(E244=100,0.01,IF(SUM(E240:E244)&lt;100,"ERR(&lt;100)",IF(SUM(E240:E244)&gt;100,"ERR(&gt;100)",(E240+E241*0.6+E242*0.4+E243*0.2+E244*0)/100))))</f>
        <v xml:space="preserve"> </v>
      </c>
      <c r="G240" s="24"/>
      <c r="H240" s="140" t="str">
        <f ca="1">IF(AND(AND(AND(AND(CELL("TYPE",G240)="b",CELL("TYPE",G241)="b"),CELL("TYPE",G242)="b"),CELL("TYPE",G243)="b"),CELL("TYPE",G244)="b")," ",IF(G244=100,0.01,IF(SUM(G240:G244)&lt;100,"ERR(&lt;100)",IF(SUM(G240:G244)&gt;100,"ERR(&gt;100)",(G240+G241*0.6+G242*0.4+G243*0.2+G244*0)/100))))</f>
        <v xml:space="preserve"> </v>
      </c>
    </row>
    <row r="241" spans="1:9">
      <c r="A241" s="12"/>
      <c r="B241" s="100" t="s">
        <v>39</v>
      </c>
      <c r="C241" s="24"/>
      <c r="D241" s="15"/>
      <c r="E241" s="24"/>
      <c r="F241" s="15"/>
      <c r="G241" s="24"/>
      <c r="H241" s="32"/>
    </row>
    <row r="242" spans="1:9">
      <c r="A242" s="12"/>
      <c r="B242" s="100" t="s">
        <v>40</v>
      </c>
      <c r="C242" s="24"/>
      <c r="D242" s="14"/>
      <c r="E242" s="24"/>
      <c r="F242" s="14"/>
      <c r="G242" s="24"/>
      <c r="H242" s="30"/>
    </row>
    <row r="243" spans="1:9">
      <c r="A243" s="12"/>
      <c r="B243" s="100" t="s">
        <v>41</v>
      </c>
      <c r="C243" s="24"/>
      <c r="D243" s="14"/>
      <c r="E243" s="24"/>
      <c r="F243" s="14"/>
      <c r="G243" s="24"/>
      <c r="H243" s="30"/>
    </row>
    <row r="244" spans="1:9">
      <c r="A244" s="18"/>
      <c r="B244" s="107" t="s">
        <v>42</v>
      </c>
      <c r="C244" s="23"/>
      <c r="D244" s="25"/>
      <c r="E244" s="23"/>
      <c r="F244" s="25"/>
      <c r="G244" s="23"/>
      <c r="H244" s="57"/>
    </row>
    <row r="245" spans="1:9">
      <c r="A245" s="27"/>
      <c r="B245" s="95" t="s">
        <v>43</v>
      </c>
      <c r="C245" s="29"/>
      <c r="D245" s="29"/>
      <c r="E245" s="29"/>
      <c r="F245" s="29"/>
      <c r="G245" s="29"/>
      <c r="H245" s="30"/>
      <c r="I245" s="127"/>
    </row>
    <row r="246" spans="1:9">
      <c r="A246" s="96" t="s">
        <v>44</v>
      </c>
      <c r="B246" s="29"/>
      <c r="C246" s="97" t="s">
        <v>30</v>
      </c>
      <c r="D246" s="29"/>
      <c r="E246" s="97" t="s">
        <v>30</v>
      </c>
      <c r="F246" s="29"/>
      <c r="G246" s="97" t="s">
        <v>30</v>
      </c>
      <c r="H246" s="30"/>
    </row>
    <row r="247" spans="1:9">
      <c r="A247" s="27"/>
      <c r="B247" s="95" t="s">
        <v>45</v>
      </c>
      <c r="C247" s="31"/>
      <c r="D247" s="137" t="str">
        <f>IF(OR(C247=4,C249=3),1,IF(AND(C247=1,C249=1),0.01,IF(AND(C247=1,C249=2),0.26,IF(AND(C247=2,C249=1),0.26,IF(AND(C247=2,C249=2),0.5,IF(AND(C247=3,C249=1),0.41,IF(AND(C247=3,C249=2),0.65," ")))))))</f>
        <v xml:space="preserve"> </v>
      </c>
      <c r="E247" s="31"/>
      <c r="F247" s="137" t="str">
        <f>IF(OR(E247=4,E249=3),1,IF(AND(E247=1,E249=1),0.01,IF(AND(E247=1,E249=2),0.26,IF(AND(E247=2,E249=1),0.26,IF(AND(E247=2,E249=2),0.5,IF(AND(E247=3,E249=1),0.41,IF(AND(E247=3,E249=2),0.65," ")))))))</f>
        <v xml:space="preserve"> </v>
      </c>
      <c r="G247" s="31"/>
      <c r="H247" s="140" t="str">
        <f>IF(OR(G247=4,G249=3),1,IF(AND(G247=1,G249=1),0.01,IF(AND(G247=1,G249=2),0.26,IF(AND(G247=2,G249=1),0.26,IF(AND(G247=2,G249=2),0.5,IF(AND(G247=3,G249=1),0.41,IF(AND(G247=3,G249=2),0.65," ")))))))</f>
        <v xml:space="preserve"> </v>
      </c>
    </row>
    <row r="248" spans="1:9">
      <c r="A248" s="27"/>
      <c r="B248" s="28"/>
      <c r="C248" s="97" t="s">
        <v>30</v>
      </c>
      <c r="D248" s="29"/>
      <c r="E248" s="97" t="s">
        <v>30</v>
      </c>
      <c r="F248" s="29"/>
      <c r="G248" s="97" t="s">
        <v>30</v>
      </c>
      <c r="H248" s="30"/>
    </row>
    <row r="249" spans="1:9" ht="15.6" thickBot="1">
      <c r="A249" s="59"/>
      <c r="B249" s="108" t="s">
        <v>46</v>
      </c>
      <c r="C249" s="34"/>
      <c r="D249" s="35"/>
      <c r="E249" s="34"/>
      <c r="F249" s="35"/>
      <c r="G249" s="34"/>
      <c r="H249" s="36"/>
    </row>
    <row r="250" spans="1:9" ht="16.8" thickTop="1" thickBot="1">
      <c r="A250" s="1"/>
      <c r="B250" s="1"/>
      <c r="C250" s="37" t="s">
        <v>47</v>
      </c>
      <c r="D250" s="126" t="str">
        <f>IF(D224+D232=" "," ",IF(AND(C224&gt;=7,C220&lt;33),"MARSH",IF(AND(OR(AND(C224=" ",C228&gt;=5),C232&gt;=4),C220&lt;33),"MARSH",IF(AND(C224&gt;0,C224&lt;7),(D224^4*D234^2*D240*D247)^(1/8),IF(C224&gt;=7,(D220^4*D224^4*D234^2*D236*D240*D247)^(1/13),IF(AND(AND(C224=" ",C228&lt;5),C232&lt;4),(D232^4*D234^2*D240*D247)^(1/8),IF(OR(AND(C224=" ",C228&gt;=5),C232&gt;=4),(D220^4*D232^4*D234^2*D236*D240*D247)^(1/13)," ")))))))</f>
        <v xml:space="preserve"> </v>
      </c>
      <c r="E250" s="37" t="s">
        <v>47</v>
      </c>
      <c r="F250" s="126" t="str">
        <f>IF(F224+F232=" "," ",IF(AND(E224&gt;=7,E220&lt;33),"MARSH",IF(AND(OR(AND(E224=" ",E228&gt;=5),E232&gt;=4),E220&lt;33),"MARSH",IF(AND(E224&gt;0,E224&lt;7),(F224^4*F234^2*F240*F247)^(1/8),IF(E224&gt;=7,(F220^4*F224^4*F234^2*F236*F240*F247)^(1/13),IF(AND(AND(E224=" ",E228&lt;5),E232&lt;4),(F232^4*F234^2*F240*F247)^(1/8),IF(OR(AND(E224=" ",E228&gt;=5),E232&gt;=4),(F220^4*F232^4*F234^2*F236*F240*F247)^(1/13)," ")))))))</f>
        <v xml:space="preserve"> </v>
      </c>
      <c r="G250" s="37" t="s">
        <v>47</v>
      </c>
      <c r="H250" s="126" t="str">
        <f>IF(H224+H232=" "," ",IF(AND(G224&gt;=7,G220&lt;33),"MARSH",IF(AND(OR(AND(G224=" ",G228&gt;=5),G232&gt;=4),G220&lt;33),"MARSH",IF(AND(G224&gt;0,G224&lt;7),(H224^4*H234^2*H240*H247)^(1/8),IF(G224&gt;=7,(H220^4*H224^4*H234^2*H236*H240*H247)^(1/13),IF(AND(AND(G224=" ",G228&lt;5),G232&lt;4),(H232^4*H234^2*H240*H247)^(1/8),IF(OR(AND(G224=" ",G228&gt;=5),G232&gt;=4),(H220^4*H232^4*H234^2*H236*H240*H247)^(1/13)," ")))))))</f>
        <v xml:space="preserve"> </v>
      </c>
    </row>
    <row r="251" spans="1:9" ht="15.6" thickTop="1"/>
    <row r="255" spans="1:9" ht="30.6" thickBot="1">
      <c r="A255" s="62" t="s">
        <v>51</v>
      </c>
      <c r="B255" s="63"/>
      <c r="C255" s="63"/>
      <c r="D255" s="63"/>
      <c r="E255" s="63"/>
      <c r="F255" s="63"/>
    </row>
    <row r="256" spans="1:9" ht="17.399999999999999">
      <c r="A256" s="64" t="s">
        <v>52</v>
      </c>
      <c r="B256" s="40" t="str">
        <f ca="1">IF(CELL("TYPE",$B$4)="b"," ",$B$4)</f>
        <v>P # - Applicant Name - IMPACTS or BENEFITS</v>
      </c>
    </row>
    <row r="257" spans="1:6" ht="18" thickBot="1">
      <c r="A257" s="61"/>
      <c r="B257" s="65" t="str">
        <f ca="1">IF(CELL("TYPE",$B$5)="b"," ",$B$5)</f>
        <v xml:space="preserve"> </v>
      </c>
      <c r="C257" s="61"/>
      <c r="D257" s="61"/>
      <c r="E257" s="61"/>
      <c r="F257" s="61"/>
    </row>
    <row r="258" spans="1:6" ht="16.2" thickTop="1" thickBot="1"/>
    <row r="259" spans="1:6" ht="16.8" thickTop="1" thickBot="1">
      <c r="A259" s="66" t="s">
        <v>53</v>
      </c>
      <c r="B259" s="67"/>
      <c r="C259" s="68"/>
      <c r="D259" s="109" t="s">
        <v>54</v>
      </c>
      <c r="E259" s="110" t="s">
        <v>55</v>
      </c>
    </row>
    <row r="260" spans="1:6" ht="16.8" thickTop="1" thickBot="1">
      <c r="A260" s="87" t="s">
        <v>7</v>
      </c>
      <c r="B260" s="111" t="s">
        <v>56</v>
      </c>
      <c r="C260" s="112" t="s">
        <v>57</v>
      </c>
      <c r="D260" s="113" t="s">
        <v>58</v>
      </c>
      <c r="E260" s="114" t="s">
        <v>58</v>
      </c>
    </row>
    <row r="261" spans="1:6" ht="15.6" thickTop="1">
      <c r="A261" s="18">
        <v>0</v>
      </c>
      <c r="B261" s="153">
        <f>G4</f>
        <v>0</v>
      </c>
      <c r="C261" s="69" t="str">
        <f>D42</f>
        <v xml:space="preserve"> </v>
      </c>
      <c r="D261" s="69">
        <f ca="1">IF(CELL("TYPE",B262)="b"," ",B261*C261)</f>
        <v>0</v>
      </c>
      <c r="E261" s="26"/>
    </row>
    <row r="262" spans="1:6">
      <c r="A262" s="18">
        <v>1</v>
      </c>
      <c r="B262" s="154">
        <f>G4</f>
        <v>0</v>
      </c>
      <c r="C262" s="69" t="str">
        <f>F42</f>
        <v xml:space="preserve"> </v>
      </c>
      <c r="D262" s="69">
        <f t="shared" ref="D262:D269" ca="1" si="0">IF(CELL("TYPE",B262)="b"," ",B262*C262)</f>
        <v>0</v>
      </c>
      <c r="E262" s="70">
        <f t="shared" ref="E262:E269" ca="1" si="1">IF(CELL("TYPE",B262)="b"," ",(A262-A261)*(((D261+D262)/3)+(((B262*C261)+(B261*C262))/6)))</f>
        <v>0</v>
      </c>
    </row>
    <row r="263" spans="1:6" ht="15.6">
      <c r="A263" s="71">
        <v>50</v>
      </c>
      <c r="B263" s="154">
        <f>G4</f>
        <v>0</v>
      </c>
      <c r="C263" s="69" t="str">
        <f>H42</f>
        <v xml:space="preserve"> </v>
      </c>
      <c r="D263" s="69">
        <f t="shared" ca="1" si="0"/>
        <v>0</v>
      </c>
      <c r="E263" s="70">
        <f t="shared" ca="1" si="1"/>
        <v>0</v>
      </c>
    </row>
    <row r="264" spans="1:6" ht="15.6">
      <c r="A264" s="71" t="str">
        <f ca="1">IF(CELL("TYPE",D49)="b"," ",D49)</f>
        <v xml:space="preserve"> </v>
      </c>
      <c r="B264" s="23"/>
      <c r="C264" s="69" t="str">
        <f>D83</f>
        <v xml:space="preserve"> </v>
      </c>
      <c r="D264" s="69" t="str">
        <f t="shared" ca="1" si="0"/>
        <v xml:space="preserve"> </v>
      </c>
      <c r="E264" s="70" t="str">
        <f t="shared" ca="1" si="1"/>
        <v xml:space="preserve"> </v>
      </c>
    </row>
    <row r="265" spans="1:6" ht="15.6">
      <c r="A265" s="71" t="str">
        <f ca="1">IF(CELL("TYPE",F49)="b"," ",F49)</f>
        <v xml:space="preserve"> </v>
      </c>
      <c r="B265" s="23"/>
      <c r="C265" s="69" t="str">
        <f>F83</f>
        <v xml:space="preserve"> </v>
      </c>
      <c r="D265" s="69" t="str">
        <f t="shared" ca="1" si="0"/>
        <v xml:space="preserve"> </v>
      </c>
      <c r="E265" s="70" t="str">
        <f t="shared" ca="1" si="1"/>
        <v xml:space="preserve"> </v>
      </c>
    </row>
    <row r="266" spans="1:6" ht="15.6">
      <c r="A266" s="71" t="str">
        <f ca="1">IF(CELL("TYPE",H49)="b"," ",H49)</f>
        <v xml:space="preserve"> </v>
      </c>
      <c r="B266" s="23"/>
      <c r="C266" s="69" t="str">
        <f>H83</f>
        <v xml:space="preserve"> </v>
      </c>
      <c r="D266" s="69" t="str">
        <f t="shared" ca="1" si="0"/>
        <v xml:space="preserve"> </v>
      </c>
      <c r="E266" s="70" t="str">
        <f t="shared" ca="1" si="1"/>
        <v xml:space="preserve"> </v>
      </c>
    </row>
    <row r="267" spans="1:6" ht="15.6">
      <c r="A267" s="71" t="str">
        <f ca="1">IF(CELL("TYPE",D90)="b"," ",D90)</f>
        <v xml:space="preserve"> </v>
      </c>
      <c r="B267" s="23"/>
      <c r="C267" s="69" t="str">
        <f>D124</f>
        <v xml:space="preserve"> </v>
      </c>
      <c r="D267" s="69" t="str">
        <f t="shared" ca="1" si="0"/>
        <v xml:space="preserve"> </v>
      </c>
      <c r="E267" s="70" t="str">
        <f t="shared" ca="1" si="1"/>
        <v xml:space="preserve"> </v>
      </c>
    </row>
    <row r="268" spans="1:6" ht="15.6">
      <c r="A268" s="71" t="str">
        <f ca="1">IF(CELL("TYPE",F90)="b"," ",F90)</f>
        <v xml:space="preserve"> </v>
      </c>
      <c r="B268" s="23"/>
      <c r="C268" s="69" t="str">
        <f>F124</f>
        <v xml:space="preserve"> </v>
      </c>
      <c r="D268" s="69" t="str">
        <f t="shared" ca="1" si="0"/>
        <v xml:space="preserve"> </v>
      </c>
      <c r="E268" s="70" t="str">
        <f t="shared" ca="1" si="1"/>
        <v xml:space="preserve"> </v>
      </c>
    </row>
    <row r="269" spans="1:6" ht="16.2" thickBot="1">
      <c r="A269" s="72" t="str">
        <f ca="1">IF(CELL("TYPE",H90)="b"," ",H90)</f>
        <v xml:space="preserve"> </v>
      </c>
      <c r="B269" s="73"/>
      <c r="C269" s="74" t="str">
        <f>H124</f>
        <v xml:space="preserve"> </v>
      </c>
      <c r="D269" s="74" t="str">
        <f t="shared" ca="1" si="0"/>
        <v xml:space="preserve"> </v>
      </c>
      <c r="E269" s="75" t="str">
        <f t="shared" ca="1" si="1"/>
        <v xml:space="preserve"> </v>
      </c>
    </row>
    <row r="270" spans="1:6" ht="16.2" thickTop="1">
      <c r="A270" s="1"/>
      <c r="B270" s="1"/>
      <c r="C270" s="1"/>
      <c r="D270" s="115" t="s">
        <v>54</v>
      </c>
      <c r="E270" s="76"/>
    </row>
    <row r="271" spans="1:6" ht="16.2" thickBot="1">
      <c r="A271" s="1"/>
      <c r="B271" s="1"/>
      <c r="C271" s="1"/>
      <c r="D271" s="116" t="s">
        <v>59</v>
      </c>
      <c r="E271" s="77">
        <f ca="1">IF(CELL("TYPE",B262)="b"," ",SUM(E261:E269))</f>
        <v>0</v>
      </c>
    </row>
    <row r="272" spans="1:6" ht="16.8" thickTop="1" thickBot="1">
      <c r="A272" s="1"/>
      <c r="B272" s="1"/>
      <c r="C272" s="1"/>
      <c r="D272" s="88" t="s">
        <v>60</v>
      </c>
      <c r="E272" s="77">
        <f ca="1">IF(CELL("TYPE",B262)="b"," ",SUM(E261:E269)/50)</f>
        <v>0</v>
      </c>
    </row>
    <row r="273" spans="1:5" ht="15.6" thickTop="1"/>
    <row r="275" spans="1:5" ht="15.6" thickBot="1"/>
    <row r="276" spans="1:5" ht="16.8" thickTop="1" thickBot="1">
      <c r="A276" s="66" t="s">
        <v>61</v>
      </c>
      <c r="B276" s="67"/>
      <c r="C276" s="68"/>
      <c r="D276" s="109" t="s">
        <v>54</v>
      </c>
      <c r="E276" s="110" t="s">
        <v>55</v>
      </c>
    </row>
    <row r="277" spans="1:5" ht="16.8" thickTop="1" thickBot="1">
      <c r="A277" s="87" t="s">
        <v>7</v>
      </c>
      <c r="B277" s="111" t="s">
        <v>56</v>
      </c>
      <c r="C277" s="112" t="s">
        <v>57</v>
      </c>
      <c r="D277" s="113" t="s">
        <v>58</v>
      </c>
      <c r="E277" s="114" t="s">
        <v>58</v>
      </c>
    </row>
    <row r="278" spans="1:5" ht="15.6" thickTop="1">
      <c r="A278" s="18">
        <v>0</v>
      </c>
      <c r="B278" s="153">
        <f ca="1">IF(CELL("TYPE",$G$131)="b"," ",$G$131)</f>
        <v>0</v>
      </c>
      <c r="C278" s="69" t="str">
        <f>D169</f>
        <v xml:space="preserve"> </v>
      </c>
      <c r="D278" s="69">
        <f ca="1">IF(CELL("TYPE",B279)="b"," ",B278*C278)</f>
        <v>0</v>
      </c>
      <c r="E278" s="26"/>
    </row>
    <row r="279" spans="1:5">
      <c r="A279" s="18">
        <v>1</v>
      </c>
      <c r="B279" s="154">
        <f>G4</f>
        <v>0</v>
      </c>
      <c r="C279" s="69" t="str">
        <f>F169</f>
        <v xml:space="preserve"> </v>
      </c>
      <c r="D279" s="69">
        <f t="shared" ref="D279:D286" ca="1" si="2">IF(CELL("TYPE",B279)="b"," ",B279*C279)</f>
        <v>0</v>
      </c>
      <c r="E279" s="70">
        <f t="shared" ref="E279:E286" ca="1" si="3">IF(CELL("TYPE",B279)="b"," ",(A279-A278)*(((D278+D279)/3)+(((B279*C278)+(B278*C279))/6)))</f>
        <v>0</v>
      </c>
    </row>
    <row r="280" spans="1:5" ht="15.6">
      <c r="A280" s="71">
        <v>50</v>
      </c>
      <c r="B280" s="154">
        <f>G4</f>
        <v>0</v>
      </c>
      <c r="C280" s="69" t="str">
        <f>H169</f>
        <v xml:space="preserve"> </v>
      </c>
      <c r="D280" s="69">
        <f t="shared" ca="1" si="2"/>
        <v>0</v>
      </c>
      <c r="E280" s="70">
        <f t="shared" ca="1" si="3"/>
        <v>0</v>
      </c>
    </row>
    <row r="281" spans="1:5" ht="15.6">
      <c r="A281" s="71" t="str">
        <f ca="1">IF(CELL("TYPE",D176)="b"," ",D176)</f>
        <v xml:space="preserve"> </v>
      </c>
      <c r="B281" s="23"/>
      <c r="C281" s="69" t="str">
        <f>D210</f>
        <v xml:space="preserve"> </v>
      </c>
      <c r="D281" s="69" t="str">
        <f t="shared" ca="1" si="2"/>
        <v xml:space="preserve"> </v>
      </c>
      <c r="E281" s="70" t="str">
        <f t="shared" ca="1" si="3"/>
        <v xml:space="preserve"> </v>
      </c>
    </row>
    <row r="282" spans="1:5" ht="15.6">
      <c r="A282" s="71" t="str">
        <f ca="1">IF(CELL("TYPE",F176)="b"," ",F176)</f>
        <v xml:space="preserve"> </v>
      </c>
      <c r="B282" s="23"/>
      <c r="C282" s="69" t="str">
        <f>F210</f>
        <v xml:space="preserve"> </v>
      </c>
      <c r="D282" s="69" t="str">
        <f t="shared" ca="1" si="2"/>
        <v xml:space="preserve"> </v>
      </c>
      <c r="E282" s="70" t="str">
        <f t="shared" ca="1" si="3"/>
        <v xml:space="preserve"> </v>
      </c>
    </row>
    <row r="283" spans="1:5" ht="15.6">
      <c r="A283" s="71" t="str">
        <f ca="1">IF(CELL("TYPE",H176)="b"," ",H176)</f>
        <v xml:space="preserve"> </v>
      </c>
      <c r="B283" s="23"/>
      <c r="C283" s="69" t="str">
        <f>H210</f>
        <v xml:space="preserve"> </v>
      </c>
      <c r="D283" s="69" t="str">
        <f t="shared" ca="1" si="2"/>
        <v xml:space="preserve"> </v>
      </c>
      <c r="E283" s="70" t="str">
        <f t="shared" ca="1" si="3"/>
        <v xml:space="preserve"> </v>
      </c>
    </row>
    <row r="284" spans="1:5" ht="15.6">
      <c r="A284" s="71" t="str">
        <f ca="1">IF(CELL("TYPE",D216)="b"," ",D216)</f>
        <v xml:space="preserve"> </v>
      </c>
      <c r="B284" s="23"/>
      <c r="C284" s="69" t="str">
        <f>D250</f>
        <v xml:space="preserve"> </v>
      </c>
      <c r="D284" s="69" t="str">
        <f t="shared" ca="1" si="2"/>
        <v xml:space="preserve"> </v>
      </c>
      <c r="E284" s="70" t="str">
        <f t="shared" ca="1" si="3"/>
        <v xml:space="preserve"> </v>
      </c>
    </row>
    <row r="285" spans="1:5" ht="15.6">
      <c r="A285" s="71" t="str">
        <f ca="1">IF(CELL("TYPE",F216)="b"," ",F216)</f>
        <v xml:space="preserve"> </v>
      </c>
      <c r="B285" s="23"/>
      <c r="C285" s="69" t="str">
        <f>F250</f>
        <v xml:space="preserve"> </v>
      </c>
      <c r="D285" s="69" t="str">
        <f t="shared" ca="1" si="2"/>
        <v xml:space="preserve"> </v>
      </c>
      <c r="E285" s="70" t="str">
        <f t="shared" ca="1" si="3"/>
        <v xml:space="preserve"> </v>
      </c>
    </row>
    <row r="286" spans="1:5" ht="16.2" thickBot="1">
      <c r="A286" s="72" t="str">
        <f ca="1">IF(CELL("TYPE",H216)="b"," ",ERR)</f>
        <v xml:space="preserve"> </v>
      </c>
      <c r="B286" s="73"/>
      <c r="C286" s="74" t="str">
        <f>H250</f>
        <v xml:space="preserve"> </v>
      </c>
      <c r="D286" s="74" t="str">
        <f t="shared" ca="1" si="2"/>
        <v xml:space="preserve"> </v>
      </c>
      <c r="E286" s="75" t="str">
        <f t="shared" ca="1" si="3"/>
        <v xml:space="preserve"> </v>
      </c>
    </row>
    <row r="287" spans="1:5" ht="16.2" thickTop="1">
      <c r="A287" s="1"/>
      <c r="B287" s="1"/>
      <c r="C287" s="1"/>
      <c r="D287" s="115" t="s">
        <v>54</v>
      </c>
      <c r="E287" s="76"/>
    </row>
    <row r="288" spans="1:5" ht="16.2" thickBot="1">
      <c r="A288" s="1"/>
      <c r="B288" s="1"/>
      <c r="C288" s="1"/>
      <c r="D288" s="117" t="s">
        <v>59</v>
      </c>
      <c r="E288" s="77">
        <f ca="1">IF(CELL("TYPE",B279)="b"," ",SUM(E278:E286))</f>
        <v>0</v>
      </c>
    </row>
    <row r="289" spans="1:5" ht="16.8" thickTop="1" thickBot="1">
      <c r="A289" s="1"/>
      <c r="B289" s="1"/>
      <c r="C289" s="1"/>
      <c r="D289" s="118" t="s">
        <v>60</v>
      </c>
      <c r="E289" s="77">
        <f ca="1">IF(CELL("TYPE",B279)="b"," ",SUM(E278:E286)/50)</f>
        <v>0</v>
      </c>
    </row>
    <row r="290" spans="1:5" ht="15.6" thickTop="1"/>
    <row r="292" spans="1:5" ht="15.6" thickBot="1"/>
    <row r="293" spans="1:5" ht="16.8" thickTop="1" thickBot="1">
      <c r="A293" s="66" t="s">
        <v>62</v>
      </c>
      <c r="B293" s="42"/>
      <c r="C293" s="42"/>
      <c r="D293" s="43"/>
    </row>
    <row r="294" spans="1:5" ht="15.6" thickTop="1">
      <c r="A294" s="78" t="s">
        <v>63</v>
      </c>
      <c r="B294" s="79"/>
      <c r="C294" s="79"/>
      <c r="D294" s="79"/>
      <c r="E294" s="80">
        <f ca="1">E271</f>
        <v>0</v>
      </c>
    </row>
    <row r="295" spans="1:5" ht="15.6" thickBot="1">
      <c r="A295" s="52" t="s">
        <v>64</v>
      </c>
      <c r="B295" s="81"/>
      <c r="C295" s="81"/>
      <c r="D295" s="81"/>
      <c r="E295" s="82">
        <f ca="1">E288</f>
        <v>0</v>
      </c>
    </row>
    <row r="296" spans="1:5" ht="16.8" thickTop="1" thickBot="1">
      <c r="A296" s="83" t="s">
        <v>65</v>
      </c>
      <c r="B296" s="61"/>
      <c r="C296" s="61"/>
      <c r="D296" s="61"/>
      <c r="E296" s="84">
        <f ca="1">IF(CELL("TYPE",B279)="b"," ",E294-E295)</f>
        <v>0</v>
      </c>
    </row>
    <row r="297" spans="1:5" ht="15.6" thickTop="1"/>
    <row r="300" spans="1:5" ht="15.6" thickBot="1"/>
    <row r="301" spans="1:5" ht="16.8" thickTop="1" thickBot="1">
      <c r="A301" s="66" t="s">
        <v>66</v>
      </c>
      <c r="B301" s="42"/>
      <c r="C301" s="42"/>
      <c r="D301" s="43"/>
      <c r="E301" s="61"/>
    </row>
    <row r="302" spans="1:5" ht="15.6" thickTop="1">
      <c r="A302" s="52" t="s">
        <v>67</v>
      </c>
      <c r="B302" s="81"/>
      <c r="C302" s="81"/>
      <c r="D302" s="81"/>
      <c r="E302" s="85">
        <f ca="1">E272</f>
        <v>0</v>
      </c>
    </row>
    <row r="303" spans="1:5" ht="15.6" thickBot="1">
      <c r="A303" s="52" t="s">
        <v>68</v>
      </c>
      <c r="B303" s="81"/>
      <c r="C303" s="81"/>
      <c r="D303" s="81"/>
      <c r="E303" s="85">
        <f ca="1">E289</f>
        <v>0</v>
      </c>
    </row>
    <row r="304" spans="1:5" ht="16.8" thickTop="1" thickBot="1">
      <c r="A304" s="83" t="s">
        <v>65</v>
      </c>
      <c r="B304" s="61"/>
      <c r="C304" s="61"/>
      <c r="D304" s="61"/>
      <c r="E304" s="84">
        <f ca="1">IF(CELL("TYPE",B279)="b"," ",E302-E303)</f>
        <v>0</v>
      </c>
    </row>
    <row r="305" spans="1:6" ht="15.6" thickTop="1">
      <c r="A305" s="127"/>
      <c r="B305" s="127"/>
      <c r="C305" s="127"/>
      <c r="D305" s="127"/>
      <c r="E305" s="127"/>
      <c r="F305" s="127"/>
    </row>
    <row r="306" spans="1:6">
      <c r="A306" s="155"/>
      <c r="B306" s="155"/>
      <c r="C306" s="155"/>
      <c r="D306" s="155"/>
      <c r="E306" s="155"/>
      <c r="F306" s="155"/>
    </row>
  </sheetData>
  <phoneticPr fontId="0" type="noConversion"/>
  <pageMargins left="1" right="0.5" top="0.5" bottom="0.55000000000000004" header="0.5" footer="0.5"/>
  <pageSetup scale="52" orientation="portrait" r:id="rId1"/>
  <headerFooter alignWithMargins="0">
    <oddFooter>&amp;C&amp;R&amp;D</oddFooter>
  </headerFooter>
  <rowBreaks count="3" manualBreakCount="3">
    <brk id="84" max="7" man="1"/>
    <brk id="127" max="16383" man="1"/>
    <brk id="2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USACE, New Orleans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Sharon Pecquet</cp:lastModifiedBy>
  <cp:lastPrinted>1998-01-13T15:17:59Z</cp:lastPrinted>
  <dcterms:created xsi:type="dcterms:W3CDTF">1998-01-12T20:48:21Z</dcterms:created>
  <dcterms:modified xsi:type="dcterms:W3CDTF">2017-06-28T13:23:21Z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